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h.addison\Documents\Governors 2023\January 2024- Finance notes\"/>
    </mc:Choice>
  </mc:AlternateContent>
  <bookViews>
    <workbookView xWindow="0" yWindow="0" windowWidth="23040" windowHeight="9192"/>
  </bookViews>
  <sheets>
    <sheet name="1 - Summary" sheetId="2" r:id="rId1"/>
    <sheet name="Sheet1" sheetId="1" r:id="rId2"/>
  </sheets>
  <externalReferences>
    <externalReference r:id="rId3"/>
    <externalReference r:id="rId4"/>
    <externalReference r:id="rId5"/>
    <externalReference r:id="rId6"/>
  </externalReferences>
  <definedNames>
    <definedName name="AWPU_KS3_Rate">[2]Proforma!$E$15</definedName>
    <definedName name="AWPU_KS4_Rate">[2]Proforma!$E$16</definedName>
    <definedName name="AWPU_Pri_Rate">[2]Proforma!$E$14</definedName>
    <definedName name="Capping_Scaling_YesNo">[2]Proforma!$J$71</definedName>
    <definedName name="Ceiling">[2]Proforma!$D$72</definedName>
    <definedName name="current_year">[2]Cover!$T$7</definedName>
    <definedName name="EAL_Pri">[2]Proforma!$E$28</definedName>
    <definedName name="EAL_Pri_Option">[2]Proforma!$D$28</definedName>
    <definedName name="EAL_Sec">[2]Proforma!$F$29</definedName>
    <definedName name="EAL_Sec_Option">[2]Proforma!$D$29</definedName>
    <definedName name="Ever6_pri_rate">[2]Proforma!$E$19</definedName>
    <definedName name="Ever6_sec_rate">[2]Proforma!$F$19</definedName>
    <definedName name="FSM_Pri_Rate">[2]Proforma!$E$18</definedName>
    <definedName name="FSM_Sec_Rate">[2]Proforma!$F$18</definedName>
    <definedName name="IDACI_B1_Pri">[2]Proforma!$E$20</definedName>
    <definedName name="IDACI_B1_Sec">[2]Proforma!$F$20</definedName>
    <definedName name="IDACI_B2_Pri">[2]Proforma!$E$21</definedName>
    <definedName name="IDACI_B2_Sec">[2]Proforma!$F$21</definedName>
    <definedName name="IDACI_B3_Pri">[2]Proforma!$E$22</definedName>
    <definedName name="IDACI_B3_Sec">[2]Proforma!$F$22</definedName>
    <definedName name="IDACI_B4_Pri">[2]Proforma!$E$23</definedName>
    <definedName name="IDACI_B4_Sec">[2]Proforma!$F$23</definedName>
    <definedName name="IDACI_B5_Pri">[2]Proforma!$E$24</definedName>
    <definedName name="IDACI_B5_Sec">[2]Proforma!$F$24</definedName>
    <definedName name="IDACI_B6_Pri">[2]Proforma!$E$25</definedName>
    <definedName name="IDACI_B6_Sec">[2]Proforma!$F$25</definedName>
    <definedName name="LAC_Rate">[2]Proforma!$E$27</definedName>
    <definedName name="LCHI_Pri">[2]Proforma!$F$32</definedName>
    <definedName name="LCHI_Sec">[2]Proforma!$F$33</definedName>
    <definedName name="MFG_Rate">[2]Proforma!$H$69</definedName>
    <definedName name="min_pupil_rate_KS3">[2]Proforma!$E$9</definedName>
    <definedName name="min_pupil_rate_KS4">[2]Proforma!$G$9</definedName>
    <definedName name="min_pupil_rate_pri">[2]Proforma!$D$9</definedName>
    <definedName name="Mobility_Pri">[2]Proforma!$E$30</definedName>
    <definedName name="Mobility_Sec">[2]Proforma!$F$30</definedName>
    <definedName name="Notional_SEN_AWPU_KS3">[2]Proforma!$L$15</definedName>
    <definedName name="Notional_SEN_AWPU_KS4">[2]Proforma!$L$16</definedName>
    <definedName name="Notional_SEN_AWPU_Pri">[2]Proforma!$L$14</definedName>
    <definedName name="Notional_SEN_EAL_Pri">[2]Proforma!$L$28</definedName>
    <definedName name="Notional_SEN_EAL_Sec">[2]Proforma!$M$29</definedName>
    <definedName name="Notional_SEN_Ever6_Pri">[2]Proforma!$L$19</definedName>
    <definedName name="Notional_SEN_Ever6_Sec">[2]Proforma!$M$19</definedName>
    <definedName name="Notional_SEN_ExCir2">[2]Proforma!$L$57</definedName>
    <definedName name="Notional_SEN_ExCir3">[2]Proforma!$L$58</definedName>
    <definedName name="Notional_SEN_ExCir4">[2]Proforma!$L$59</definedName>
    <definedName name="Notional_SEN_ExCir5">[2]Proforma!$L$60</definedName>
    <definedName name="Notional_SEN_ExCir6">[2]Proforma!$L$61</definedName>
    <definedName name="Notional_SEN_ExCir7">[2]Proforma!$L$62</definedName>
    <definedName name="Notional_SEN_FSM_Pri">[2]Proforma!$L$18</definedName>
    <definedName name="Notional_SEN_FSM_Sec">[2]Proforma!$M$18</definedName>
    <definedName name="Notional_SEN_IDACI_B1_Pri">[2]Proforma!$L$20</definedName>
    <definedName name="Notional_SEN_IDACI_B1_Sec">[2]Proforma!$M$20</definedName>
    <definedName name="Notional_SEN_IDACI_B2_Pri">[2]Proforma!$L$21</definedName>
    <definedName name="Notional_SEN_IDACI_B2_Sec">[2]Proforma!$M$21</definedName>
    <definedName name="Notional_SEN_IDACI_B3_Pri">[2]Proforma!$L$22</definedName>
    <definedName name="Notional_SEN_IDACI_B3_Sec">[2]Proforma!$M$22</definedName>
    <definedName name="Notional_SEN_IDACI_B4_Pri">[2]Proforma!$L$23</definedName>
    <definedName name="Notional_SEN_IDACI_B4_Sec">[2]Proforma!$M$23</definedName>
    <definedName name="Notional_SEN_IDACI_B5_Pri">[2]Proforma!$L$24</definedName>
    <definedName name="Notional_SEN_IDACI_B5_Sec">[2]Proforma!$M$24</definedName>
    <definedName name="Notional_SEN_IDACI_B6_Pri">[2]Proforma!$L$25</definedName>
    <definedName name="Notional_SEN_IDACI_B6_Sec">[2]Proforma!$M$25</definedName>
    <definedName name="Notional_SEN_LAC">[2]Proforma!$L$27</definedName>
    <definedName name="Notional_SEN_LCHI_Pri">[2]Proforma!$L$32</definedName>
    <definedName name="Notional_SEN_LCHI_Sec">[2]Proforma!$M$33</definedName>
    <definedName name="Notional_SEN_Lump_sum_Pri">[2]Proforma!$L$43</definedName>
    <definedName name="Notional_SEN_Lump_sum_Sec">[2]Proforma!$M$43</definedName>
    <definedName name="Notional_SEN_MFG">[2]Proforma!$L$76</definedName>
    <definedName name="Notional_SEN_Mobility_Pri">[2]Proforma!$L$30</definedName>
    <definedName name="Notional_SEN_Mobility_Sec">[2]Proforma!$M$30</definedName>
    <definedName name="Notional_SEN_MPPF">[2]Proforma!$L$66</definedName>
    <definedName name="Notional_SEN_PFI">[2]Proforma!$L$53</definedName>
    <definedName name="Notional_SEN_Rates">[2]Proforma!$L$52</definedName>
    <definedName name="Notional_SEN_Sparsity_Pri">[2]Proforma!$L$44</definedName>
    <definedName name="Notional_SEN_Sparsity_Sec">[2]Proforma!$M$44</definedName>
    <definedName name="Notional_SEN_Split_sites">[2]Proforma!$L$51</definedName>
    <definedName name="NYEAR">'[3]Basic Information'!$G$8</definedName>
    <definedName name="previous_year">[2]Cover!$T$9</definedName>
    <definedName name="Primary_Lump_sum">[2]Proforma!$F$43</definedName>
    <definedName name="_xlnm.Print_Titles" localSheetId="0">'1 - Summary'!$1:$4</definedName>
    <definedName name="PYEAR">'[3]Basic Information'!$G$14</definedName>
    <definedName name="Scaling_Factor">[2]Proforma!$G$72</definedName>
    <definedName name="Secondary_Lump_Sum">[2]Proforma!$G$43</definedName>
    <definedName name="Sparsity_All_lump_sum">[2]Proforma!$I$44</definedName>
    <definedName name="Sparsity_Mid_lump_sum">[2]Proforma!$H$44</definedName>
    <definedName name="Sparsity_Pri_lump_sum">[2]Proforma!$F$44</definedName>
    <definedName name="Sparsity_Sec_lump_sum">[2]Proforma!$G$44</definedName>
    <definedName name="Tapered_all_lump_sum">[4]Proforma!$L$48</definedName>
    <definedName name="Tapered_mid_lump_sum">[4]Proforma!$L$47</definedName>
    <definedName name="YEAR1">'[3]Basic Information'!$G$8</definedName>
    <definedName name="YEAR2">'[3]Basic Information'!$G$10</definedName>
    <definedName name="YEAR3">'[3]Basic Information'!$G$11</definedName>
    <definedName name="YEAR4">'[3]Basic Information'!$G$12</definedName>
    <definedName name="YEAR5">'[3]Basic Information'!$G$13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6" i="2" l="1"/>
  <c r="C283" i="2" s="1"/>
  <c r="C286" i="2" s="1"/>
  <c r="D283" i="2" s="1"/>
  <c r="D286" i="2" s="1"/>
  <c r="E283" i="2" s="1"/>
  <c r="E286" i="2" s="1"/>
  <c r="F283" i="2" s="1"/>
  <c r="F286" i="2" s="1"/>
  <c r="G283" i="2" s="1"/>
  <c r="G286" i="2" s="1"/>
  <c r="G274" i="2"/>
  <c r="F274" i="2"/>
  <c r="E274" i="2"/>
  <c r="D274" i="2"/>
  <c r="C274" i="2"/>
  <c r="B274" i="2"/>
  <c r="B273" i="2"/>
  <c r="A272" i="2"/>
  <c r="G265" i="2"/>
  <c r="F265" i="2"/>
  <c r="E265" i="2"/>
  <c r="D265" i="2"/>
  <c r="C265" i="2"/>
  <c r="B265" i="2"/>
  <c r="B264" i="2"/>
  <c r="A263" i="2"/>
  <c r="G256" i="2"/>
  <c r="F256" i="2"/>
  <c r="E256" i="2"/>
  <c r="D256" i="2"/>
  <c r="C256" i="2"/>
  <c r="B256" i="2"/>
  <c r="B255" i="2"/>
  <c r="A254" i="2"/>
  <c r="D247" i="2"/>
  <c r="C247" i="2"/>
  <c r="B247" i="2"/>
  <c r="A247" i="2"/>
  <c r="C246" i="2"/>
  <c r="B246" i="2"/>
  <c r="D245" i="2"/>
  <c r="C245" i="2"/>
  <c r="B245" i="2"/>
  <c r="B244" i="2"/>
  <c r="C235" i="2"/>
  <c r="B235" i="2"/>
  <c r="A235" i="2"/>
  <c r="C234" i="2"/>
  <c r="B234" i="2"/>
  <c r="B233" i="2"/>
  <c r="B222" i="2"/>
  <c r="A221" i="2"/>
  <c r="B213" i="2"/>
  <c r="A212" i="2"/>
  <c r="B204" i="2"/>
  <c r="A203" i="2"/>
  <c r="G195" i="2"/>
  <c r="F195" i="2"/>
  <c r="E195" i="2"/>
  <c r="D195" i="2"/>
  <c r="C195" i="2"/>
  <c r="B195" i="2"/>
  <c r="G194" i="2"/>
  <c r="F194" i="2"/>
  <c r="E194" i="2"/>
  <c r="D194" i="2"/>
  <c r="C194" i="2"/>
  <c r="B194" i="2"/>
  <c r="B193" i="2"/>
  <c r="B196" i="2" s="1"/>
  <c r="B184" i="2"/>
  <c r="G183" i="2"/>
  <c r="F183" i="2"/>
  <c r="E183" i="2"/>
  <c r="D183" i="2"/>
  <c r="C183" i="2"/>
  <c r="B183" i="2"/>
  <c r="B182" i="2"/>
  <c r="G172" i="2"/>
  <c r="F172" i="2"/>
  <c r="E172" i="2"/>
  <c r="D172" i="2"/>
  <c r="C172" i="2"/>
  <c r="B172" i="2"/>
  <c r="G171" i="2"/>
  <c r="F171" i="2"/>
  <c r="E171" i="2"/>
  <c r="D171" i="2"/>
  <c r="C171" i="2"/>
  <c r="B171" i="2"/>
  <c r="B170" i="2"/>
  <c r="B173" i="2" s="1"/>
  <c r="B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G158" i="2"/>
  <c r="F158" i="2"/>
  <c r="E158" i="2"/>
  <c r="D158" i="2"/>
  <c r="C158" i="2"/>
  <c r="B158" i="2"/>
  <c r="B157" i="2"/>
  <c r="B146" i="2"/>
  <c r="G145" i="2"/>
  <c r="F145" i="2"/>
  <c r="E145" i="2"/>
  <c r="D145" i="2"/>
  <c r="C145" i="2"/>
  <c r="B145" i="2"/>
  <c r="B144" i="2"/>
  <c r="G132" i="2"/>
  <c r="F132" i="2"/>
  <c r="E132" i="2"/>
  <c r="D132" i="2"/>
  <c r="C132" i="2"/>
  <c r="B132" i="2"/>
  <c r="B131" i="2"/>
  <c r="B133" i="2" s="1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B115" i="2"/>
  <c r="G103" i="2"/>
  <c r="F103" i="2"/>
  <c r="E103" i="2"/>
  <c r="D103" i="2"/>
  <c r="C103" i="2"/>
  <c r="B103" i="2"/>
  <c r="B102" i="2"/>
  <c r="B104" i="2" s="1"/>
  <c r="G90" i="2"/>
  <c r="F90" i="2"/>
  <c r="E90" i="2"/>
  <c r="D90" i="2"/>
  <c r="C90" i="2"/>
  <c r="B90" i="2"/>
  <c r="B91" i="2" s="1"/>
  <c r="B89" i="2"/>
  <c r="B21" i="2"/>
  <c r="G19" i="2"/>
  <c r="F19" i="2"/>
  <c r="E19" i="2"/>
  <c r="D19" i="2"/>
  <c r="C19" i="2"/>
  <c r="G11" i="2"/>
  <c r="F11" i="2"/>
  <c r="E11" i="2"/>
  <c r="D11" i="2"/>
  <c r="C11" i="2"/>
  <c r="G9" i="2"/>
  <c r="F9" i="2"/>
  <c r="E9" i="2"/>
  <c r="D9" i="2"/>
  <c r="C9" i="2"/>
  <c r="G7" i="2"/>
  <c r="F7" i="2"/>
  <c r="E7" i="2"/>
  <c r="D7" i="2"/>
  <c r="C7" i="2"/>
  <c r="G5" i="2"/>
  <c r="F5" i="2"/>
  <c r="E5" i="2"/>
  <c r="D5" i="2"/>
  <c r="C5" i="2"/>
  <c r="F36" i="2" l="1"/>
  <c r="E205" i="2"/>
  <c r="E32" i="2"/>
  <c r="G34" i="2"/>
  <c r="G50" i="2"/>
  <c r="C29" i="2"/>
  <c r="C73" i="2"/>
  <c r="J73" i="2" s="1"/>
  <c r="C60" i="2"/>
  <c r="J60" i="2" s="1"/>
  <c r="C64" i="2"/>
  <c r="B33" i="2"/>
  <c r="E45" i="2"/>
  <c r="B52" i="2"/>
  <c r="D70" i="2"/>
  <c r="E64" i="2"/>
  <c r="B30" i="2"/>
  <c r="M30" i="2" s="1"/>
  <c r="E29" i="2"/>
  <c r="C72" i="2"/>
  <c r="C63" i="2"/>
  <c r="F64" i="2"/>
  <c r="E67" i="2"/>
  <c r="D32" i="2"/>
  <c r="E26" i="2"/>
  <c r="D47" i="2"/>
  <c r="E73" i="2"/>
  <c r="F35" i="2"/>
  <c r="D53" i="2"/>
  <c r="D54" i="2"/>
  <c r="C70" i="2"/>
  <c r="C74" i="2"/>
  <c r="F45" i="2"/>
  <c r="G32" i="2"/>
  <c r="F51" i="2"/>
  <c r="C44" i="2"/>
  <c r="E34" i="2"/>
  <c r="C54" i="2"/>
  <c r="F33" i="2"/>
  <c r="B50" i="2"/>
  <c r="F65" i="2"/>
  <c r="F30" i="2"/>
  <c r="B67" i="2"/>
  <c r="M67" i="2" s="1"/>
  <c r="D48" i="2"/>
  <c r="D63" i="2"/>
  <c r="D66" i="2"/>
  <c r="G68" i="2"/>
  <c r="E68" i="2"/>
  <c r="D56" i="2"/>
  <c r="C214" i="2"/>
  <c r="B61" i="2"/>
  <c r="M61" i="2" s="1"/>
  <c r="C52" i="2"/>
  <c r="J52" i="2" s="1"/>
  <c r="C48" i="2"/>
  <c r="C35" i="2"/>
  <c r="F49" i="2"/>
  <c r="E71" i="2"/>
  <c r="C46" i="2"/>
  <c r="B49" i="2"/>
  <c r="M49" i="2" s="1"/>
  <c r="C68" i="2"/>
  <c r="J68" i="2" s="1"/>
  <c r="E37" i="2"/>
  <c r="B53" i="2"/>
  <c r="G83" i="2"/>
  <c r="G84" i="2"/>
  <c r="G25" i="2"/>
  <c r="E63" i="2"/>
  <c r="B31" i="2"/>
  <c r="M31" i="2" s="1"/>
  <c r="D35" i="2"/>
  <c r="F73" i="2"/>
  <c r="G74" i="2"/>
  <c r="F27" i="2"/>
  <c r="D205" i="2"/>
  <c r="F74" i="2"/>
  <c r="F71" i="2"/>
  <c r="G58" i="2"/>
  <c r="E55" i="2"/>
  <c r="E65" i="2"/>
  <c r="D33" i="2"/>
  <c r="B64" i="2"/>
  <c r="M64" i="2" s="1"/>
  <c r="E35" i="2"/>
  <c r="F37" i="2"/>
  <c r="F54" i="2"/>
  <c r="D223" i="2"/>
  <c r="C69" i="2"/>
  <c r="J69" i="2" s="1"/>
  <c r="D65" i="2"/>
  <c r="D51" i="2"/>
  <c r="E49" i="2"/>
  <c r="F66" i="2"/>
  <c r="E72" i="2"/>
  <c r="F47" i="2"/>
  <c r="G26" i="2"/>
  <c r="G35" i="2"/>
  <c r="G48" i="2"/>
  <c r="B34" i="2"/>
  <c r="G36" i="2"/>
  <c r="D59" i="2"/>
  <c r="F205" i="2"/>
  <c r="B45" i="2"/>
  <c r="E66" i="2"/>
  <c r="D60" i="2"/>
  <c r="F83" i="2"/>
  <c r="F84" i="2"/>
  <c r="F25" i="2"/>
  <c r="G72" i="2"/>
  <c r="F60" i="2"/>
  <c r="C67" i="2"/>
  <c r="G223" i="2"/>
  <c r="B71" i="2"/>
  <c r="E47" i="2"/>
  <c r="D50" i="2"/>
  <c r="C32" i="2"/>
  <c r="D71" i="2"/>
  <c r="C49" i="2"/>
  <c r="G59" i="2"/>
  <c r="E50" i="2"/>
  <c r="F56" i="2"/>
  <c r="E74" i="2"/>
  <c r="B46" i="2"/>
  <c r="M46" i="2" s="1"/>
  <c r="G45" i="2"/>
  <c r="G44" i="2"/>
  <c r="G47" i="2"/>
  <c r="F67" i="2"/>
  <c r="B51" i="2"/>
  <c r="M51" i="2" s="1"/>
  <c r="D61" i="2"/>
  <c r="E60" i="2"/>
  <c r="G205" i="2"/>
  <c r="G27" i="2"/>
  <c r="C205" i="2"/>
  <c r="G52" i="2"/>
  <c r="D34" i="2"/>
  <c r="B47" i="2"/>
  <c r="M47" i="2" s="1"/>
  <c r="C33" i="2"/>
  <c r="J33" i="2" s="1"/>
  <c r="E70" i="2"/>
  <c r="D64" i="2"/>
  <c r="D30" i="2"/>
  <c r="E53" i="2"/>
  <c r="E214" i="2"/>
  <c r="E56" i="2"/>
  <c r="F26" i="2"/>
  <c r="G37" i="2"/>
  <c r="F31" i="2"/>
  <c r="G29" i="2"/>
  <c r="D44" i="2"/>
  <c r="E27" i="2"/>
  <c r="F72" i="2"/>
  <c r="G60" i="2"/>
  <c r="B54" i="2"/>
  <c r="M54" i="2" s="1"/>
  <c r="C36" i="2"/>
  <c r="J36" i="2" s="1"/>
  <c r="G51" i="2"/>
  <c r="E46" i="2"/>
  <c r="B59" i="2"/>
  <c r="C84" i="2"/>
  <c r="C25" i="2"/>
  <c r="C83" i="2"/>
  <c r="C71" i="2"/>
  <c r="J71" i="2" s="1"/>
  <c r="D49" i="2"/>
  <c r="C56" i="2"/>
  <c r="F32" i="2"/>
  <c r="F29" i="2"/>
  <c r="C37" i="2"/>
  <c r="G214" i="2"/>
  <c r="G30" i="2"/>
  <c r="F44" i="2"/>
  <c r="D68" i="2"/>
  <c r="E36" i="2"/>
  <c r="F48" i="2"/>
  <c r="B60" i="2"/>
  <c r="F55" i="2"/>
  <c r="F50" i="2"/>
  <c r="G49" i="2"/>
  <c r="C55" i="2"/>
  <c r="J55" i="2" s="1"/>
  <c r="F63" i="2"/>
  <c r="D37" i="2"/>
  <c r="B36" i="2"/>
  <c r="D67" i="2"/>
  <c r="G73" i="2"/>
  <c r="D26" i="2"/>
  <c r="F61" i="2"/>
  <c r="B223" i="2"/>
  <c r="C51" i="2"/>
  <c r="C27" i="2"/>
  <c r="E83" i="2"/>
  <c r="E84" i="2"/>
  <c r="E25" i="2"/>
  <c r="G67" i="2"/>
  <c r="D45" i="2"/>
  <c r="B214" i="2"/>
  <c r="E69" i="2"/>
  <c r="D52" i="2"/>
  <c r="G54" i="2"/>
  <c r="B65" i="2"/>
  <c r="E30" i="2"/>
  <c r="G31" i="2"/>
  <c r="D73" i="2"/>
  <c r="B32" i="2"/>
  <c r="M32" i="2" s="1"/>
  <c r="F52" i="2"/>
  <c r="G71" i="2"/>
  <c r="B29" i="2"/>
  <c r="M29" i="2" s="1"/>
  <c r="G46" i="2"/>
  <c r="B28" i="2"/>
  <c r="C59" i="2"/>
  <c r="J59" i="2" s="1"/>
  <c r="C66" i="2"/>
  <c r="G66" i="2"/>
  <c r="B57" i="2"/>
  <c r="B48" i="2"/>
  <c r="M48" i="2" s="1"/>
  <c r="F28" i="2"/>
  <c r="G70" i="2"/>
  <c r="B66" i="2"/>
  <c r="M66" i="2" s="1"/>
  <c r="C47" i="2"/>
  <c r="F68" i="2"/>
  <c r="E61" i="2"/>
  <c r="C30" i="2"/>
  <c r="G61" i="2"/>
  <c r="G69" i="2"/>
  <c r="B63" i="2"/>
  <c r="M63" i="2" s="1"/>
  <c r="C31" i="2"/>
  <c r="F58" i="2"/>
  <c r="D31" i="2"/>
  <c r="G64" i="2"/>
  <c r="F59" i="2"/>
  <c r="D55" i="2"/>
  <c r="E44" i="2"/>
  <c r="F223" i="2"/>
  <c r="F57" i="2"/>
  <c r="E58" i="2"/>
  <c r="G55" i="2"/>
  <c r="B58" i="2"/>
  <c r="D72" i="2"/>
  <c r="B44" i="2"/>
  <c r="E59" i="2"/>
  <c r="F69" i="2"/>
  <c r="D29" i="2"/>
  <c r="C34" i="2"/>
  <c r="J34" i="2" s="1"/>
  <c r="B73" i="2"/>
  <c r="C58" i="2"/>
  <c r="J58" i="2" s="1"/>
  <c r="E31" i="2"/>
  <c r="D28" i="2"/>
  <c r="D58" i="2"/>
  <c r="B69" i="2"/>
  <c r="D74" i="2"/>
  <c r="E52" i="2"/>
  <c r="B68" i="2"/>
  <c r="G28" i="2"/>
  <c r="B35" i="2"/>
  <c r="M35" i="2" s="1"/>
  <c r="G56" i="2"/>
  <c r="C61" i="2"/>
  <c r="E57" i="2"/>
  <c r="B37" i="2"/>
  <c r="M37" i="2" s="1"/>
  <c r="D36" i="2"/>
  <c r="D69" i="2"/>
  <c r="G63" i="2"/>
  <c r="D57" i="2"/>
  <c r="F46" i="2"/>
  <c r="B74" i="2"/>
  <c r="M74" i="2" s="1"/>
  <c r="B70" i="2"/>
  <c r="M70" i="2" s="1"/>
  <c r="D214" i="2"/>
  <c r="G53" i="2"/>
  <c r="F214" i="2"/>
  <c r="B25" i="2"/>
  <c r="E223" i="2"/>
  <c r="B56" i="2"/>
  <c r="M56" i="2" s="1"/>
  <c r="F70" i="2"/>
  <c r="F34" i="2"/>
  <c r="C223" i="2"/>
  <c r="C50" i="2"/>
  <c r="J50" i="2" s="1"/>
  <c r="B205" i="2"/>
  <c r="D46" i="2"/>
  <c r="C57" i="2"/>
  <c r="J57" i="2" s="1"/>
  <c r="E28" i="2"/>
  <c r="G57" i="2"/>
  <c r="B26" i="2"/>
  <c r="E54" i="2"/>
  <c r="E51" i="2"/>
  <c r="B27" i="2"/>
  <c r="M27" i="2" s="1"/>
  <c r="C45" i="2"/>
  <c r="J45" i="2" s="1"/>
  <c r="C65" i="2"/>
  <c r="J65" i="2" s="1"/>
  <c r="F53" i="2"/>
  <c r="B55" i="2"/>
  <c r="D27" i="2"/>
  <c r="G33" i="2"/>
  <c r="E33" i="2"/>
  <c r="D84" i="2"/>
  <c r="D83" i="2"/>
  <c r="D25" i="2"/>
  <c r="G65" i="2"/>
  <c r="E48" i="2"/>
  <c r="B72" i="2"/>
  <c r="M72" i="2" s="1"/>
  <c r="C53" i="2"/>
  <c r="J53" i="2" s="1"/>
  <c r="C28" i="2"/>
  <c r="J28" i="2" s="1"/>
  <c r="C26" i="2"/>
  <c r="J26" i="2" s="1"/>
  <c r="B257" i="2"/>
  <c r="B120" i="2"/>
  <c r="B136" i="2"/>
  <c r="B94" i="2"/>
  <c r="B266" i="2"/>
  <c r="B175" i="2"/>
  <c r="B198" i="2"/>
  <c r="B149" i="2"/>
  <c r="B275" i="2"/>
  <c r="B236" i="2"/>
  <c r="B224" i="2"/>
  <c r="B215" i="2"/>
  <c r="B186" i="2"/>
  <c r="B248" i="2"/>
  <c r="B107" i="2"/>
  <c r="B206" i="2"/>
  <c r="B163" i="2"/>
  <c r="B277" i="2" l="1"/>
  <c r="G268" i="2"/>
  <c r="F277" i="2"/>
  <c r="D186" i="2"/>
  <c r="G123" i="2"/>
  <c r="C238" i="2"/>
  <c r="G208" i="2"/>
  <c r="C259" i="2"/>
  <c r="C175" i="2"/>
  <c r="G226" i="2"/>
  <c r="C149" i="2"/>
  <c r="D82" i="2"/>
  <c r="D38" i="2"/>
  <c r="D40" i="2" s="1"/>
  <c r="L65" i="2"/>
  <c r="L57" i="2"/>
  <c r="J30" i="2"/>
  <c r="M57" i="2"/>
  <c r="N57" i="2" s="1"/>
  <c r="J51" i="2"/>
  <c r="N36" i="2"/>
  <c r="L36" i="2"/>
  <c r="L33" i="2"/>
  <c r="M71" i="2"/>
  <c r="N71" i="2" s="1"/>
  <c r="L69" i="2"/>
  <c r="L68" i="2"/>
  <c r="L60" i="2"/>
  <c r="D217" i="2"/>
  <c r="D107" i="2"/>
  <c r="C217" i="2"/>
  <c r="F163" i="2"/>
  <c r="D277" i="2"/>
  <c r="G149" i="2"/>
  <c r="D250" i="2"/>
  <c r="G94" i="2"/>
  <c r="D208" i="2"/>
  <c r="G136" i="2"/>
  <c r="D259" i="2"/>
  <c r="N45" i="2"/>
  <c r="L45" i="2"/>
  <c r="M25" i="2"/>
  <c r="B38" i="2"/>
  <c r="B40" i="2" s="1"/>
  <c r="L58" i="2"/>
  <c r="N58" i="2"/>
  <c r="M58" i="2"/>
  <c r="L55" i="2"/>
  <c r="L71" i="2"/>
  <c r="L73" i="2"/>
  <c r="F217" i="2"/>
  <c r="D198" i="2"/>
  <c r="C268" i="2"/>
  <c r="C94" i="2"/>
  <c r="F149" i="2"/>
  <c r="D123" i="2"/>
  <c r="E226" i="2"/>
  <c r="C123" i="2"/>
  <c r="G217" i="2"/>
  <c r="F198" i="2"/>
  <c r="E217" i="2"/>
  <c r="C208" i="2"/>
  <c r="L26" i="2"/>
  <c r="N26" i="2"/>
  <c r="M68" i="2"/>
  <c r="N68" i="2" s="1"/>
  <c r="M73" i="2"/>
  <c r="N73" i="2" s="1"/>
  <c r="J66" i="2"/>
  <c r="J67" i="2"/>
  <c r="M45" i="2"/>
  <c r="J46" i="2"/>
  <c r="J29" i="2"/>
  <c r="G277" i="2"/>
  <c r="E198" i="2"/>
  <c r="E268" i="2"/>
  <c r="B259" i="2"/>
  <c r="G107" i="2"/>
  <c r="E107" i="2"/>
  <c r="G186" i="2"/>
  <c r="B268" i="2"/>
  <c r="C107" i="2"/>
  <c r="L28" i="2"/>
  <c r="L50" i="2"/>
  <c r="L34" i="2"/>
  <c r="J47" i="2"/>
  <c r="N59" i="2"/>
  <c r="L59" i="2"/>
  <c r="C82" i="2"/>
  <c r="J25" i="2"/>
  <c r="C38" i="2"/>
  <c r="C40" i="2" s="1"/>
  <c r="J49" i="2"/>
  <c r="G82" i="2"/>
  <c r="G38" i="2"/>
  <c r="G40" i="2" s="1"/>
  <c r="M50" i="2"/>
  <c r="N50" i="2" s="1"/>
  <c r="J74" i="2"/>
  <c r="G198" i="2"/>
  <c r="D163" i="2"/>
  <c r="C198" i="2"/>
  <c r="C163" i="2"/>
  <c r="E277" i="2"/>
  <c r="E259" i="2"/>
  <c r="G175" i="2"/>
  <c r="E175" i="2"/>
  <c r="G163" i="2"/>
  <c r="E123" i="2"/>
  <c r="L53" i="2"/>
  <c r="J31" i="2"/>
  <c r="M28" i="2"/>
  <c r="N28" i="2" s="1"/>
  <c r="E82" i="2"/>
  <c r="E38" i="2"/>
  <c r="E40" i="2" s="1"/>
  <c r="J37" i="2"/>
  <c r="J70" i="2"/>
  <c r="M52" i="2"/>
  <c r="N52" i="2" s="1"/>
  <c r="B123" i="2"/>
  <c r="D136" i="2"/>
  <c r="C277" i="2"/>
  <c r="F186" i="2"/>
  <c r="B217" i="2"/>
  <c r="B250" i="2"/>
  <c r="F259" i="2"/>
  <c r="E163" i="2"/>
  <c r="B226" i="2"/>
  <c r="C186" i="2"/>
  <c r="E208" i="2"/>
  <c r="F94" i="2"/>
  <c r="D94" i="2"/>
  <c r="D175" i="2"/>
  <c r="F268" i="2"/>
  <c r="C226" i="2"/>
  <c r="M26" i="2"/>
  <c r="M69" i="2"/>
  <c r="N69" i="2" s="1"/>
  <c r="M65" i="2"/>
  <c r="N65" i="2" s="1"/>
  <c r="M60" i="2"/>
  <c r="N60" i="2" s="1"/>
  <c r="M59" i="2"/>
  <c r="J32" i="2"/>
  <c r="F82" i="2"/>
  <c r="F38" i="2"/>
  <c r="F40" i="2" s="1"/>
  <c r="J35" i="2"/>
  <c r="J54" i="2"/>
  <c r="D149" i="2"/>
  <c r="F208" i="2"/>
  <c r="F226" i="2"/>
  <c r="D268" i="2"/>
  <c r="E136" i="2"/>
  <c r="B238" i="2"/>
  <c r="E149" i="2"/>
  <c r="G259" i="2"/>
  <c r="F107" i="2"/>
  <c r="E186" i="2"/>
  <c r="F175" i="2"/>
  <c r="M55" i="2"/>
  <c r="N55" i="2" s="1"/>
  <c r="J61" i="2"/>
  <c r="M36" i="2"/>
  <c r="M34" i="2"/>
  <c r="N34" i="2" s="1"/>
  <c r="M53" i="2"/>
  <c r="N53" i="2" s="1"/>
  <c r="J48" i="2"/>
  <c r="J63" i="2"/>
  <c r="M33" i="2"/>
  <c r="N33" i="2" s="1"/>
  <c r="C136" i="2"/>
  <c r="F123" i="2"/>
  <c r="C250" i="2"/>
  <c r="F136" i="2"/>
  <c r="D226" i="2"/>
  <c r="B208" i="2"/>
  <c r="E94" i="2"/>
  <c r="M44" i="2"/>
  <c r="J27" i="2"/>
  <c r="J56" i="2"/>
  <c r="L52" i="2"/>
  <c r="J44" i="2"/>
  <c r="J72" i="2"/>
  <c r="J64" i="2"/>
  <c r="B165" i="2"/>
  <c r="B252" i="2"/>
  <c r="B279" i="2"/>
  <c r="B261" i="2"/>
  <c r="B188" i="2"/>
  <c r="B219" i="2"/>
  <c r="B228" i="2"/>
  <c r="B270" i="2"/>
  <c r="B210" i="2"/>
  <c r="B200" i="2"/>
  <c r="B177" i="2"/>
  <c r="B124" i="2"/>
  <c r="B240" i="2"/>
  <c r="N44" i="2" l="1"/>
  <c r="L44" i="2"/>
  <c r="N48" i="2"/>
  <c r="L48" i="2"/>
  <c r="N47" i="2"/>
  <c r="L47" i="2"/>
  <c r="N32" i="2"/>
  <c r="L32" i="2"/>
  <c r="L70" i="2"/>
  <c r="N70" i="2"/>
  <c r="N29" i="2"/>
  <c r="L29" i="2"/>
  <c r="L51" i="2"/>
  <c r="N51" i="2"/>
  <c r="N49" i="2"/>
  <c r="L49" i="2"/>
  <c r="L46" i="2"/>
  <c r="N46" i="2"/>
  <c r="N37" i="2"/>
  <c r="L37" i="2"/>
  <c r="L30" i="2"/>
  <c r="N30" i="2"/>
  <c r="N56" i="2"/>
  <c r="L56" i="2"/>
  <c r="N25" i="2"/>
  <c r="L25" i="2"/>
  <c r="N67" i="2"/>
  <c r="L67" i="2"/>
  <c r="L27" i="2"/>
  <c r="N27" i="2"/>
  <c r="N61" i="2"/>
  <c r="L61" i="2"/>
  <c r="L54" i="2"/>
  <c r="N54" i="2"/>
  <c r="L66" i="2"/>
  <c r="N66" i="2"/>
  <c r="N64" i="2"/>
  <c r="L64" i="2"/>
  <c r="L35" i="2"/>
  <c r="N35" i="2"/>
  <c r="L74" i="2"/>
  <c r="N74" i="2"/>
  <c r="N72" i="2"/>
  <c r="L72" i="2"/>
  <c r="N63" i="2"/>
  <c r="L63" i="2"/>
  <c r="N31" i="2"/>
  <c r="L31" i="2"/>
  <c r="C244" i="2"/>
  <c r="C255" i="2"/>
  <c r="C170" i="2"/>
  <c r="C173" i="2" s="1"/>
  <c r="B95" i="2"/>
  <c r="C222" i="2"/>
  <c r="C204" i="2"/>
  <c r="B126" i="2"/>
  <c r="C213" i="2"/>
  <c r="C273" i="2"/>
  <c r="C157" i="2"/>
  <c r="C233" i="2"/>
  <c r="C193" i="2"/>
  <c r="C196" i="2" s="1"/>
  <c r="C264" i="2"/>
  <c r="C182" i="2"/>
  <c r="C184" i="2" s="1"/>
  <c r="B110" i="2" l="1"/>
  <c r="B108" i="2"/>
  <c r="B139" i="2"/>
  <c r="B137" i="2"/>
  <c r="B152" i="2"/>
  <c r="B150" i="2"/>
  <c r="C144" i="2"/>
  <c r="C146" i="2" s="1"/>
  <c r="C266" i="2"/>
  <c r="C236" i="2"/>
  <c r="C215" i="2"/>
  <c r="C177" i="2"/>
  <c r="C115" i="2"/>
  <c r="C161" i="2"/>
  <c r="C275" i="2"/>
  <c r="C248" i="2"/>
  <c r="C200" i="2"/>
  <c r="C206" i="2"/>
  <c r="C188" i="2"/>
  <c r="C224" i="2"/>
  <c r="C257" i="2"/>
  <c r="B97" i="2"/>
  <c r="B62" i="2" l="1"/>
  <c r="D193" i="2"/>
  <c r="D196" i="2" s="1"/>
  <c r="C228" i="2"/>
  <c r="C240" i="2"/>
  <c r="C108" i="2"/>
  <c r="C165" i="2"/>
  <c r="C120" i="2"/>
  <c r="C252" i="2"/>
  <c r="C89" i="2"/>
  <c r="C91" i="2" s="1"/>
  <c r="D170" i="2"/>
  <c r="D173" i="2" s="1"/>
  <c r="D182" i="2"/>
  <c r="D184" i="2" s="1"/>
  <c r="C261" i="2"/>
  <c r="C210" i="2"/>
  <c r="C279" i="2"/>
  <c r="C219" i="2"/>
  <c r="C270" i="2"/>
  <c r="B75" i="2" l="1"/>
  <c r="B77" i="2" s="1"/>
  <c r="C131" i="2"/>
  <c r="C133" i="2" s="1"/>
  <c r="C102" i="2"/>
  <c r="C104" i="2" s="1"/>
  <c r="D273" i="2"/>
  <c r="D157" i="2"/>
  <c r="D264" i="2"/>
  <c r="D204" i="2"/>
  <c r="C110" i="2"/>
  <c r="D213" i="2"/>
  <c r="D200" i="2"/>
  <c r="D255" i="2"/>
  <c r="D240" i="2"/>
  <c r="D244" i="2"/>
  <c r="D188" i="2"/>
  <c r="D222" i="2"/>
  <c r="D177" i="2"/>
  <c r="C139" i="2" l="1"/>
  <c r="C137" i="2"/>
  <c r="C152" i="2"/>
  <c r="C150" i="2"/>
  <c r="B79" i="2"/>
  <c r="B81" i="2"/>
  <c r="C15" i="2" s="1"/>
  <c r="C21" i="2" s="1"/>
  <c r="D215" i="2"/>
  <c r="D266" i="2"/>
  <c r="D248" i="2"/>
  <c r="E170" i="2"/>
  <c r="E173" i="2" s="1"/>
  <c r="D257" i="2"/>
  <c r="D161" i="2"/>
  <c r="D275" i="2"/>
  <c r="D224" i="2"/>
  <c r="D102" i="2"/>
  <c r="D104" i="2" s="1"/>
  <c r="E182" i="2"/>
  <c r="E184" i="2" s="1"/>
  <c r="E193" i="2"/>
  <c r="E196" i="2" s="1"/>
  <c r="D206" i="2"/>
  <c r="E240" i="2"/>
  <c r="C97" i="2" l="1"/>
  <c r="C95" i="2"/>
  <c r="C126" i="2"/>
  <c r="C124" i="2"/>
  <c r="D144" i="2"/>
  <c r="D146" i="2" s="1"/>
  <c r="D131" i="2"/>
  <c r="D133" i="2" s="1"/>
  <c r="D115" i="2"/>
  <c r="D210" i="2"/>
  <c r="D261" i="2"/>
  <c r="D137" i="2"/>
  <c r="D228" i="2"/>
  <c r="D270" i="2"/>
  <c r="E188" i="2"/>
  <c r="E177" i="2"/>
  <c r="D252" i="2"/>
  <c r="E200" i="2"/>
  <c r="D279" i="2"/>
  <c r="D219" i="2"/>
  <c r="D165" i="2"/>
  <c r="F240" i="2"/>
  <c r="C62" i="2" l="1"/>
  <c r="D89" i="2"/>
  <c r="D91" i="2" s="1"/>
  <c r="F182" i="2"/>
  <c r="F184" i="2" s="1"/>
  <c r="G240" i="2"/>
  <c r="D120" i="2"/>
  <c r="D108" i="2"/>
  <c r="E252" i="2"/>
  <c r="E273" i="2"/>
  <c r="F193" i="2"/>
  <c r="F196" i="2" s="1"/>
  <c r="F170" i="2"/>
  <c r="F173" i="2" s="1"/>
  <c r="D139" i="2"/>
  <c r="E222" i="2"/>
  <c r="E213" i="2"/>
  <c r="E157" i="2"/>
  <c r="E264" i="2"/>
  <c r="E255" i="2"/>
  <c r="E204" i="2"/>
  <c r="D152" i="2" l="1"/>
  <c r="D150" i="2"/>
  <c r="J62" i="2"/>
  <c r="C75" i="2"/>
  <c r="C77" i="2" s="1"/>
  <c r="M62" i="2"/>
  <c r="E144" i="2"/>
  <c r="E146" i="2" s="1"/>
  <c r="E131" i="2"/>
  <c r="E133" i="2" s="1"/>
  <c r="E275" i="2"/>
  <c r="E224" i="2"/>
  <c r="F252" i="2"/>
  <c r="E161" i="2"/>
  <c r="E266" i="2"/>
  <c r="F177" i="2"/>
  <c r="E215" i="2"/>
  <c r="E206" i="2"/>
  <c r="F200" i="2"/>
  <c r="D110" i="2"/>
  <c r="F188" i="2"/>
  <c r="E257" i="2"/>
  <c r="L62" i="2" l="1"/>
  <c r="L76" i="2" s="1"/>
  <c r="N62" i="2"/>
  <c r="N76" i="2" s="1"/>
  <c r="D97" i="2"/>
  <c r="D95" i="2"/>
  <c r="C79" i="2"/>
  <c r="C81" i="2"/>
  <c r="D15" i="2" s="1"/>
  <c r="D21" i="2" s="1"/>
  <c r="E210" i="2"/>
  <c r="E102" i="2"/>
  <c r="E104" i="2" s="1"/>
  <c r="E165" i="2"/>
  <c r="E219" i="2"/>
  <c r="E150" i="2"/>
  <c r="E261" i="2"/>
  <c r="G193" i="2"/>
  <c r="G196" i="2" s="1"/>
  <c r="G252" i="2"/>
  <c r="E279" i="2"/>
  <c r="G170" i="2"/>
  <c r="G173" i="2" s="1"/>
  <c r="E228" i="2"/>
  <c r="E270" i="2"/>
  <c r="G182" i="2"/>
  <c r="G184" i="2" s="1"/>
  <c r="E89" i="2" l="1"/>
  <c r="E91" i="2" s="1"/>
  <c r="D126" i="2"/>
  <c r="D124" i="2"/>
  <c r="E115" i="2"/>
  <c r="F255" i="2"/>
  <c r="G177" i="2"/>
  <c r="E152" i="2"/>
  <c r="G200" i="2"/>
  <c r="F213" i="2"/>
  <c r="F204" i="2"/>
  <c r="G188" i="2"/>
  <c r="F264" i="2"/>
  <c r="F273" i="2"/>
  <c r="F222" i="2"/>
  <c r="F157" i="2"/>
  <c r="D62" i="2" l="1"/>
  <c r="D75" i="2" s="1"/>
  <c r="D77" i="2" s="1"/>
  <c r="H14" i="2"/>
  <c r="E139" i="2"/>
  <c r="E137" i="2"/>
  <c r="E120" i="2"/>
  <c r="F131" i="2"/>
  <c r="F133" i="2" s="1"/>
  <c r="F144" i="2"/>
  <c r="F146" i="2" s="1"/>
  <c r="F275" i="2"/>
  <c r="F224" i="2"/>
  <c r="F161" i="2"/>
  <c r="F266" i="2"/>
  <c r="F206" i="2"/>
  <c r="F257" i="2"/>
  <c r="F215" i="2"/>
  <c r="E97" i="2" l="1"/>
  <c r="E95" i="2"/>
  <c r="E110" i="2"/>
  <c r="E108" i="2"/>
  <c r="D79" i="2"/>
  <c r="D81" i="2"/>
  <c r="E15" i="2" s="1"/>
  <c r="E21" i="2" s="1"/>
  <c r="F89" i="2"/>
  <c r="F91" i="2" s="1"/>
  <c r="F261" i="2"/>
  <c r="F279" i="2"/>
  <c r="F228" i="2"/>
  <c r="F210" i="2"/>
  <c r="F219" i="2"/>
  <c r="F270" i="2"/>
  <c r="F165" i="2"/>
  <c r="F102" i="2" l="1"/>
  <c r="F104" i="2" s="1"/>
  <c r="G204" i="2"/>
  <c r="G222" i="2"/>
  <c r="F108" i="2"/>
  <c r="E124" i="2"/>
  <c r="G273" i="2"/>
  <c r="G255" i="2"/>
  <c r="G157" i="2"/>
  <c r="G264" i="2"/>
  <c r="G213" i="2"/>
  <c r="F152" i="2" l="1"/>
  <c r="F150" i="2"/>
  <c r="F139" i="2"/>
  <c r="F137" i="2"/>
  <c r="F110" i="2"/>
  <c r="G224" i="2"/>
  <c r="G257" i="2"/>
  <c r="G275" i="2"/>
  <c r="G215" i="2"/>
  <c r="G266" i="2"/>
  <c r="G206" i="2"/>
  <c r="G161" i="2"/>
  <c r="E126" i="2"/>
  <c r="E62" i="2" l="1"/>
  <c r="E75" i="2" s="1"/>
  <c r="E77" i="2" s="1"/>
  <c r="G131" i="2"/>
  <c r="G133" i="2" s="1"/>
  <c r="G144" i="2"/>
  <c r="G146" i="2" s="1"/>
  <c r="F97" i="2"/>
  <c r="F95" i="2"/>
  <c r="G89" i="2"/>
  <c r="G91" i="2" s="1"/>
  <c r="G137" i="2"/>
  <c r="F115" i="2"/>
  <c r="G102" i="2"/>
  <c r="G104" i="2" s="1"/>
  <c r="G165" i="2"/>
  <c r="G228" i="2" l="1"/>
  <c r="G270" i="2"/>
  <c r="G261" i="2"/>
  <c r="G219" i="2"/>
  <c r="G279" i="2"/>
  <c r="G210" i="2"/>
  <c r="E79" i="2"/>
  <c r="E81" i="2"/>
  <c r="F15" i="2" s="1"/>
  <c r="F21" i="2" s="1"/>
  <c r="F120" i="2"/>
  <c r="G95" i="2"/>
  <c r="G139" i="2"/>
  <c r="G152" i="2" l="1"/>
  <c r="G150" i="2"/>
  <c r="F124" i="2"/>
  <c r="G97" i="2"/>
  <c r="G110" i="2" l="1"/>
  <c r="G108" i="2"/>
  <c r="F126" i="2"/>
  <c r="F62" i="2" l="1"/>
  <c r="F75" i="2" s="1"/>
  <c r="F77" i="2" s="1"/>
  <c r="G115" i="2"/>
  <c r="F79" i="2" l="1"/>
  <c r="F81" i="2"/>
  <c r="G15" i="2" s="1"/>
  <c r="G21" i="2" s="1"/>
  <c r="G120" i="2"/>
  <c r="G126" i="2" l="1"/>
  <c r="G124" i="2"/>
  <c r="G62" i="2" l="1"/>
  <c r="G75" i="2" s="1"/>
  <c r="G77" i="2" s="1"/>
  <c r="G79" i="2" l="1"/>
  <c r="G81" i="2"/>
</calcChain>
</file>

<file path=xl/comments1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sharedStrings.xml><?xml version="1.0" encoding="utf-8"?>
<sst xmlns="http://schemas.openxmlformats.org/spreadsheetml/2006/main" count="339" uniqueCount="147">
  <si>
    <t>FINANCIAL PLAN - SUMMARY</t>
  </si>
  <si>
    <t>Variance from previous year to current year</t>
  </si>
  <si>
    <t>SUMMARY</t>
  </si>
  <si>
    <t>2022/23</t>
  </si>
  <si>
    <t>2023/24</t>
  </si>
  <si>
    <t>2024/25</t>
  </si>
  <si>
    <t>2025/26</t>
  </si>
  <si>
    <t>2026/27</t>
  </si>
  <si>
    <t>2027/28</t>
  </si>
  <si>
    <t>Percentage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</si>
  <si>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</si>
  <si>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Actual</t>
  </si>
  <si>
    <t>Budget</t>
  </si>
  <si>
    <t>Estimate</t>
  </si>
  <si>
    <t>Difference</t>
  </si>
  <si>
    <t>for variance</t>
  </si>
  <si>
    <t>Number of pupils on roll (Primary)</t>
  </si>
  <si>
    <t>Enter NoR for Previous year</t>
  </si>
  <si>
    <t>Number of pupils on roll (Secondary)</t>
  </si>
  <si>
    <t>Number of pupils on roll (Nursery)</t>
  </si>
  <si>
    <t>Number of pupils on roll (Post 16)</t>
  </si>
  <si>
    <t>£</t>
  </si>
  <si>
    <t>Validation Correct/Incorrect</t>
  </si>
  <si>
    <t>Budget Approved: Governors Meeting Date</t>
  </si>
  <si>
    <t>Under / Overspend B/F</t>
  </si>
  <si>
    <t>Note: A negative figure demonstrates a surplus</t>
  </si>
  <si>
    <t>Income - (I01)</t>
  </si>
  <si>
    <t>Total Original Budget Share</t>
  </si>
  <si>
    <t>Enter Original Budget Share for Previous year</t>
  </si>
  <si>
    <t>Total Budget including carry forward</t>
  </si>
  <si>
    <t>Income:</t>
  </si>
  <si>
    <t>Reason</t>
  </si>
  <si>
    <t>(I01) - Funds Delegated by the Local Authority</t>
  </si>
  <si>
    <t>PRT/Intervention funding £11K 22/23</t>
  </si>
  <si>
    <t>(I02) - Funding for 6th Form</t>
  </si>
  <si>
    <t>(I03) - High Needs Top-Up Income</t>
  </si>
  <si>
    <t>(I06) - Other Government grants</t>
  </si>
  <si>
    <t>Designated Safeguarding Lead funding 22/23</t>
  </si>
  <si>
    <t>(I07) - Other Grants and Payments Received</t>
  </si>
  <si>
    <t>BT Broadband Credit 22/23</t>
  </si>
  <si>
    <t>(I08A) - Income From Lettings</t>
  </si>
  <si>
    <t>(I08B) - Income From Facilities and Services</t>
  </si>
  <si>
    <t xml:space="preserve">22/23 Rhubarb Theatre income £2700 / LEAD Equate income </t>
  </si>
  <si>
    <t>(I09) - Income From Catering</t>
  </si>
  <si>
    <t>(I10) - Receipts From Supply Teacher Insurance Claims</t>
  </si>
  <si>
    <t>High long term absence 22/23</t>
  </si>
  <si>
    <t>(I11) - Receipts From Other Insurance Claims</t>
  </si>
  <si>
    <t>Flood insurance claim income 22/23</t>
  </si>
  <si>
    <t>(I12) - Income from Contributions to Visits</t>
  </si>
  <si>
    <t>Higher cost of trips and more of them (transport)  23/24</t>
  </si>
  <si>
    <t>(I13) - Donations and/or Voluntary Funds</t>
  </si>
  <si>
    <t>(I18) - Additional Grant For Schools</t>
  </si>
  <si>
    <t>Household Support funding discontinued 22/23 (FSM Vouchers)</t>
  </si>
  <si>
    <t>Total Income:</t>
  </si>
  <si>
    <t>Total of all Budget Income:</t>
  </si>
  <si>
    <t>Expenditure:</t>
  </si>
  <si>
    <t xml:space="preserve">(E01) - Teaching Staff </t>
  </si>
  <si>
    <t xml:space="preserve">(E02) - Supply Teaching Staff </t>
  </si>
  <si>
    <t xml:space="preserve">(E03) - Education Support Staff </t>
  </si>
  <si>
    <t>Extra learning support staff employed to work with new FS intake with undiagnosed SEN</t>
  </si>
  <si>
    <t xml:space="preserve">(E04) - Premises Staff </t>
  </si>
  <si>
    <t>Carlton Cleaning contract taken on more of our care staff including caretaker</t>
  </si>
  <si>
    <t xml:space="preserve">(E05) - Administrative and Clerical Staff </t>
  </si>
  <si>
    <t xml:space="preserve">(E06) - Catering Staff </t>
  </si>
  <si>
    <t xml:space="preserve">(E07) - Cost of Other Staff </t>
  </si>
  <si>
    <t xml:space="preserve">(E08) - Indirect Employee Expenses </t>
  </si>
  <si>
    <t xml:space="preserve">(E09) - Staff Development and Training </t>
  </si>
  <si>
    <t>Positive Regards included 22/23 discontinued</t>
  </si>
  <si>
    <t xml:space="preserve">(E10) - Supply Teacher Insurance </t>
  </si>
  <si>
    <t xml:space="preserve">(E11) - Staff-Related Insurance </t>
  </si>
  <si>
    <t>Insurance premiums increased</t>
  </si>
  <si>
    <t xml:space="preserve">(E12) - Building Maintenance and Improvement </t>
  </si>
  <si>
    <t xml:space="preserve">Included flood costs and expensive urgent repairs 22/23 could increase for 23/24 </t>
  </si>
  <si>
    <t xml:space="preserve">(E13) - Grounds Maintenance and Improvement </t>
  </si>
  <si>
    <t>Extra expenditure to address trees on the school field for safety.</t>
  </si>
  <si>
    <t xml:space="preserve">(E14) - Cleaning and Caretaking </t>
  </si>
  <si>
    <t xml:space="preserve">(E15) - Water and Sewerage </t>
  </si>
  <si>
    <t>(E16) - Energy</t>
  </si>
  <si>
    <t>Energy costs increased massively for 23/24</t>
  </si>
  <si>
    <t>(E17) - Rates</t>
  </si>
  <si>
    <t>(E18) - Other Occupation Costs</t>
  </si>
  <si>
    <t>(E19) - Learning Resources</t>
  </si>
  <si>
    <t>(E20) - ICT Learning Resources</t>
  </si>
  <si>
    <t>(E21) - Examination Fees</t>
  </si>
  <si>
    <t>(E22) - Administrative Supplies</t>
  </si>
  <si>
    <t>(E23) - Other Insurance Premiums</t>
  </si>
  <si>
    <t>(E24) - Special Facilities</t>
  </si>
  <si>
    <t>Swimming charges increased for 23/24</t>
  </si>
  <si>
    <t>(E25) - Catering Supplies</t>
  </si>
  <si>
    <t>22/23 Included Household Funding (FSM Vouchers)</t>
  </si>
  <si>
    <t>(E26) - Agency Supply Teaching Staff</t>
  </si>
  <si>
    <t>Lots of long term sickness insurance claims 22/23</t>
  </si>
  <si>
    <t>(E27) - Bought-In Professional Services - Curriculum</t>
  </si>
  <si>
    <t xml:space="preserve">Transport costs for 2 children at PRU </t>
  </si>
  <si>
    <t>(E28A) - Bought-In Professional Services - Other (except PFI)</t>
  </si>
  <si>
    <t>Andrew Craven Consultancy - HT Peer Review</t>
  </si>
  <si>
    <t>(E28B) - Bought-In Professional Services - Other (PFI)</t>
  </si>
  <si>
    <t>(E29) - Loan Interest</t>
  </si>
  <si>
    <t>(E30) - Direct Revenue Financing (Revenue Cont to Capital)</t>
  </si>
  <si>
    <t>Total Expenditure:</t>
  </si>
  <si>
    <t>Total of Income and Expenditure</t>
  </si>
  <si>
    <t>Under / Overspend - In Year Position</t>
  </si>
  <si>
    <t>Under / Overspend C/F</t>
  </si>
  <si>
    <t>A 10% Carry Forward would Equal (Nursery)</t>
  </si>
  <si>
    <t>An 8% Carry Forward would Equal (Primary)</t>
  </si>
  <si>
    <t>A 5% Carry Forward would Equal (Secondary)</t>
  </si>
  <si>
    <t>Pupil Premium FSM - (I05)</t>
  </si>
  <si>
    <t>B/F Total</t>
  </si>
  <si>
    <t>Pupil Premium - Eligible for Free School Meals</t>
  </si>
  <si>
    <t>Total Pupil Premium Income</t>
  </si>
  <si>
    <t>Overspend charged back to Budget Share</t>
  </si>
  <si>
    <t>C/F Total</t>
  </si>
  <si>
    <t>Pupil Premium Service Children - (I05)</t>
  </si>
  <si>
    <t>Pupil Premium Service Children</t>
  </si>
  <si>
    <t>Total Pupil Premium Service Children Income</t>
  </si>
  <si>
    <t>Pupil Premium Looked After Children - (I05)</t>
  </si>
  <si>
    <t>Pupil Premium Looked After Children</t>
  </si>
  <si>
    <t>Pupil Premium Looked After Children Virtual Head Funding</t>
  </si>
  <si>
    <t>Pupil Premium Looked After Children Out of County Funding</t>
  </si>
  <si>
    <t>Pupil Premium Early Years Income</t>
  </si>
  <si>
    <t>Total Pupil Premium Looked After Children Income</t>
  </si>
  <si>
    <t>Pupil Premium Post Looked After Children - (I05)</t>
  </si>
  <si>
    <t>Pupil Premium Post Looked After Children</t>
  </si>
  <si>
    <t>Total Pupil Premium Post Looked After Children Income</t>
  </si>
  <si>
    <t>Pupil Premium Early Years Funding - (I01)</t>
  </si>
  <si>
    <t>Pupil Premium Early Years Funding</t>
  </si>
  <si>
    <t>Total Pupil Premium Early Years Income</t>
  </si>
  <si>
    <t>Pupil Premium Early Years</t>
  </si>
  <si>
    <t>PE and Sport Income - (I18)</t>
  </si>
  <si>
    <t>April to August</t>
  </si>
  <si>
    <t>September to March</t>
  </si>
  <si>
    <t>Total Income</t>
  </si>
  <si>
    <t>Universal Infant Free School Meals - (I18)</t>
  </si>
  <si>
    <t>Vulnerable Bursary - (I02)</t>
  </si>
  <si>
    <t>Vulnerable Bursary</t>
  </si>
  <si>
    <t>Total Vulnerable Bursary Income</t>
  </si>
  <si>
    <t>16-19 Bursary - (I02)</t>
  </si>
  <si>
    <t>Total 16-19 Bursary Income</t>
  </si>
  <si>
    <t>Other Grants</t>
  </si>
  <si>
    <t>Income</t>
  </si>
  <si>
    <t>Covid Grants</t>
  </si>
  <si>
    <t>Recovery Premium</t>
  </si>
  <si>
    <t>School Led Tutoring</t>
  </si>
  <si>
    <t>Devolved Capital:</t>
  </si>
  <si>
    <t>Includes £16,199 Energy Efficiency grant</t>
  </si>
  <si>
    <t>Expenditure</t>
  </si>
  <si>
    <t>Office works April'23 £5477 / FS/KS1 External doors £3350 Aug23 / 8 x iPads Jan24 £2210.80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</si>
</sst>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39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0" borderId="0" xfId="0" applyFont="1"/>
    <xf numFmtId="0" fontId="3" fillId="0" borderId="0" xfId="0" applyFont="1"/>
    <xf numFmtId="0" fontId="3" fillId="3" borderId="0" xfId="0" applyFont="1" applyFill="1"/>
    <xf numFmtId="0" fontId="3" fillId="3" borderId="0" xfId="0" quotePrefix="1" applyFont="1" applyFill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5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3" fontId="4" fillId="4" borderId="9" xfId="0" applyNumberFormat="1" applyFont="1" applyFill="1" applyBorder="1" applyAlignment="1" applyProtection="1">
      <alignment horizontal="right"/>
      <protection locked="0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0" fontId="4" fillId="4" borderId="0" xfId="0" applyFont="1" applyFill="1"/>
    <xf numFmtId="0" fontId="4" fillId="0" borderId="11" xfId="0" applyFont="1" applyBorder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4" fillId="4" borderId="0" xfId="0" applyNumberFormat="1" applyFont="1" applyFill="1" applyAlignment="1" applyProtection="1">
      <alignment horizontal="right"/>
      <protection locked="0"/>
    </xf>
    <xf numFmtId="4" fontId="4" fillId="4" borderId="0" xfId="0" applyNumberFormat="1" applyFont="1" applyFill="1" applyAlignment="1" applyProtection="1">
      <alignment horizontal="right"/>
      <protection locked="0"/>
    </xf>
    <xf numFmtId="4" fontId="6" fillId="0" borderId="0" xfId="0" applyNumberFormat="1" applyFont="1" applyAlignment="1">
      <alignment horizontal="right"/>
    </xf>
    <xf numFmtId="4" fontId="6" fillId="0" borderId="12" xfId="0" applyNumberFormat="1" applyFont="1" applyBorder="1" applyAlignment="1">
      <alignment horizontal="right"/>
    </xf>
    <xf numFmtId="0" fontId="4" fillId="0" borderId="13" xfId="0" applyFont="1" applyBorder="1"/>
    <xf numFmtId="3" fontId="4" fillId="0" borderId="14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centerContinuous"/>
    </xf>
    <xf numFmtId="3" fontId="3" fillId="0" borderId="10" xfId="0" applyNumberFormat="1" applyFont="1" applyBorder="1" applyAlignment="1">
      <alignment horizontal="centerContinuous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Continuous"/>
    </xf>
    <xf numFmtId="3" fontId="3" fillId="0" borderId="12" xfId="0" applyNumberFormat="1" applyFont="1" applyBorder="1" applyAlignment="1">
      <alignment horizontal="centerContinuous"/>
    </xf>
    <xf numFmtId="0" fontId="3" fillId="0" borderId="0" xfId="0" applyFont="1" applyAlignment="1">
      <alignment horizontal="center"/>
    </xf>
    <xf numFmtId="14" fontId="4" fillId="4" borderId="0" xfId="0" applyNumberFormat="1" applyFont="1" applyFill="1" applyAlignment="1" applyProtection="1">
      <alignment horizontal="center"/>
      <protection locked="0"/>
    </xf>
    <xf numFmtId="0" fontId="3" fillId="0" borderId="11" xfId="0" quotePrefix="1" applyFont="1" applyBorder="1" applyAlignment="1">
      <alignment horizontal="left"/>
    </xf>
    <xf numFmtId="164" fontId="4" fillId="4" borderId="16" xfId="1" applyNumberFormat="1" applyFont="1" applyFill="1" applyBorder="1" applyProtection="1">
      <protection locked="0"/>
    </xf>
    <xf numFmtId="164" fontId="7" fillId="0" borderId="16" xfId="1" applyNumberFormat="1" applyFont="1" applyBorder="1" applyProtection="1"/>
    <xf numFmtId="164" fontId="7" fillId="0" borderId="17" xfId="1" applyNumberFormat="1" applyFont="1" applyBorder="1" applyProtection="1"/>
    <xf numFmtId="3" fontId="4" fillId="0" borderId="14" xfId="1" applyNumberFormat="1" applyFont="1" applyBorder="1" applyProtection="1"/>
    <xf numFmtId="3" fontId="4" fillId="0" borderId="15" xfId="1" applyNumberFormat="1" applyFont="1" applyBorder="1" applyProtection="1"/>
    <xf numFmtId="0" fontId="4" fillId="0" borderId="0" xfId="0" applyFont="1" applyProtection="1">
      <protection locked="0"/>
    </xf>
    <xf numFmtId="0" fontId="3" fillId="0" borderId="8" xfId="0" applyFont="1" applyBorder="1"/>
    <xf numFmtId="3" fontId="4" fillId="0" borderId="9" xfId="0" applyNumberFormat="1" applyFont="1" applyBorder="1"/>
    <xf numFmtId="3" fontId="4" fillId="0" borderId="9" xfId="1" applyNumberFormat="1" applyFont="1" applyBorder="1" applyProtection="1"/>
    <xf numFmtId="3" fontId="4" fillId="0" borderId="10" xfId="1" applyNumberFormat="1" applyFont="1" applyBorder="1" applyProtection="1"/>
    <xf numFmtId="3" fontId="4" fillId="0" borderId="0" xfId="0" applyNumberFormat="1" applyFont="1"/>
    <xf numFmtId="3" fontId="4" fillId="0" borderId="0" xfId="1" applyNumberFormat="1" applyFont="1" applyBorder="1" applyProtection="1"/>
    <xf numFmtId="3" fontId="4" fillId="0" borderId="12" xfId="1" applyNumberFormat="1" applyFont="1" applyBorder="1" applyProtection="1"/>
    <xf numFmtId="0" fontId="3" fillId="0" borderId="11" xfId="0" applyFont="1" applyBorder="1"/>
    <xf numFmtId="164" fontId="4" fillId="4" borderId="0" xfId="1" applyNumberFormat="1" applyFont="1" applyFill="1" applyBorder="1" applyProtection="1">
      <protection locked="0"/>
    </xf>
    <xf numFmtId="164" fontId="7" fillId="0" borderId="0" xfId="1" applyNumberFormat="1" applyFont="1" applyBorder="1" applyProtection="1"/>
    <xf numFmtId="164" fontId="6" fillId="0" borderId="12" xfId="0" applyNumberFormat="1" applyFont="1" applyBorder="1"/>
    <xf numFmtId="3" fontId="7" fillId="0" borderId="0" xfId="0" applyNumberFormat="1" applyFont="1"/>
    <xf numFmtId="3" fontId="7" fillId="0" borderId="0" xfId="1" applyNumberFormat="1" applyFont="1" applyFill="1" applyBorder="1" applyProtection="1"/>
    <xf numFmtId="3" fontId="7" fillId="0" borderId="12" xfId="1" applyNumberFormat="1" applyFont="1" applyFill="1" applyBorder="1" applyProtection="1"/>
    <xf numFmtId="164" fontId="7" fillId="0" borderId="18" xfId="1" applyNumberFormat="1" applyFont="1" applyBorder="1" applyProtection="1"/>
    <xf numFmtId="164" fontId="7" fillId="0" borderId="19" xfId="1" applyNumberFormat="1" applyFont="1" applyBorder="1" applyProtection="1"/>
    <xf numFmtId="3" fontId="7" fillId="0" borderId="0" xfId="1" applyNumberFormat="1" applyFont="1" applyBorder="1" applyProtection="1"/>
    <xf numFmtId="3" fontId="7" fillId="0" borderId="12" xfId="1" applyNumberFormat="1" applyFont="1" applyBorder="1" applyProtection="1"/>
    <xf numFmtId="3" fontId="6" fillId="0" borderId="9" xfId="1" applyNumberFormat="1" applyFont="1" applyBorder="1" applyProtection="1"/>
    <xf numFmtId="3" fontId="6" fillId="0" borderId="10" xfId="1" applyNumberFormat="1" applyFont="1" applyBorder="1" applyProtection="1"/>
    <xf numFmtId="3" fontId="8" fillId="0" borderId="0" xfId="1" applyNumberFormat="1" applyFont="1" applyBorder="1" applyProtection="1"/>
    <xf numFmtId="3" fontId="7" fillId="6" borderId="0" xfId="0" applyNumberFormat="1" applyFont="1" applyFill="1"/>
    <xf numFmtId="164" fontId="6" fillId="0" borderId="0" xfId="1" applyNumberFormat="1" applyFont="1" applyBorder="1" applyProtection="1"/>
    <xf numFmtId="10" fontId="4" fillId="0" borderId="0" xfId="0" applyNumberFormat="1" applyFont="1"/>
    <xf numFmtId="164" fontId="4" fillId="0" borderId="0" xfId="0" applyNumberFormat="1" applyFont="1"/>
    <xf numFmtId="164" fontId="6" fillId="0" borderId="20" xfId="1" applyNumberFormat="1" applyFont="1" applyBorder="1" applyProtection="1"/>
    <xf numFmtId="164" fontId="6" fillId="0" borderId="21" xfId="1" applyNumberFormat="1" applyFont="1" applyBorder="1" applyProtection="1"/>
    <xf numFmtId="164" fontId="6" fillId="0" borderId="0" xfId="1" applyNumberFormat="1" applyFont="1" applyFill="1" applyBorder="1" applyProtection="1"/>
    <xf numFmtId="164" fontId="6" fillId="0" borderId="12" xfId="1" applyNumberFormat="1" applyFont="1" applyBorder="1" applyProtection="1"/>
    <xf numFmtId="164" fontId="6" fillId="0" borderId="22" xfId="1" applyNumberFormat="1" applyFont="1" applyBorder="1" applyProtection="1"/>
    <xf numFmtId="3" fontId="3" fillId="0" borderId="0" xfId="0" applyNumberFormat="1" applyFont="1"/>
    <xf numFmtId="164" fontId="6" fillId="0" borderId="0" xfId="0" applyNumberFormat="1" applyFont="1"/>
    <xf numFmtId="3" fontId="6" fillId="0" borderId="20" xfId="1" applyNumberFormat="1" applyFont="1" applyBorder="1" applyProtection="1"/>
    <xf numFmtId="3" fontId="6" fillId="0" borderId="20" xfId="1" applyNumberFormat="1" applyFont="1" applyFill="1" applyBorder="1" applyProtection="1"/>
    <xf numFmtId="3" fontId="6" fillId="0" borderId="21" xfId="1" applyNumberFormat="1" applyFont="1" applyBorder="1" applyProtection="1"/>
    <xf numFmtId="3" fontId="6" fillId="0" borderId="0" xfId="1" applyNumberFormat="1" applyFont="1" applyBorder="1" applyProtection="1"/>
    <xf numFmtId="3" fontId="6" fillId="0" borderId="12" xfId="1" applyNumberFormat="1" applyFont="1" applyBorder="1" applyProtection="1"/>
    <xf numFmtId="164" fontId="7" fillId="0" borderId="20" xfId="0" applyNumberFormat="1" applyFont="1" applyBorder="1"/>
    <xf numFmtId="164" fontId="7" fillId="0" borderId="21" xfId="0" applyNumberFormat="1" applyFont="1" applyBorder="1"/>
    <xf numFmtId="164" fontId="7" fillId="0" borderId="23" xfId="1" applyNumberFormat="1" applyFont="1" applyBorder="1" applyProtection="1"/>
    <xf numFmtId="164" fontId="9" fillId="0" borderId="23" xfId="1" applyNumberFormat="1" applyFont="1" applyBorder="1" applyProtection="1"/>
    <xf numFmtId="164" fontId="7" fillId="0" borderId="24" xfId="1" applyNumberFormat="1" applyFont="1" applyBorder="1" applyProtection="1"/>
    <xf numFmtId="164" fontId="7" fillId="0" borderId="3" xfId="1" applyNumberFormat="1" applyFont="1" applyBorder="1" applyProtection="1"/>
    <xf numFmtId="164" fontId="9" fillId="0" borderId="3" xfId="1" applyNumberFormat="1" applyFont="1" applyBorder="1" applyProtection="1"/>
    <xf numFmtId="164" fontId="7" fillId="0" borderId="25" xfId="1" applyNumberFormat="1" applyFont="1" applyBorder="1" applyProtection="1"/>
    <xf numFmtId="0" fontId="10" fillId="0" borderId="26" xfId="0" applyFont="1" applyBorder="1"/>
    <xf numFmtId="164" fontId="7" fillId="0" borderId="27" xfId="1" applyNumberFormat="1" applyFont="1" applyBorder="1" applyProtection="1"/>
    <xf numFmtId="164" fontId="11" fillId="0" borderId="27" xfId="1" applyNumberFormat="1" applyFont="1" applyBorder="1" applyProtection="1"/>
    <xf numFmtId="164" fontId="11" fillId="0" borderId="28" xfId="1" applyNumberFormat="1" applyFont="1" applyBorder="1" applyProtection="1"/>
    <xf numFmtId="0" fontId="10" fillId="0" borderId="29" xfId="0" applyFont="1" applyBorder="1"/>
    <xf numFmtId="164" fontId="11" fillId="0" borderId="0" xfId="1" applyNumberFormat="1" applyFont="1" applyBorder="1" applyProtection="1"/>
    <xf numFmtId="164" fontId="11" fillId="0" borderId="30" xfId="1" applyNumberFormat="1" applyFont="1" applyBorder="1" applyProtection="1"/>
    <xf numFmtId="0" fontId="10" fillId="0" borderId="31" xfId="0" applyFont="1" applyBorder="1"/>
    <xf numFmtId="3" fontId="4" fillId="0" borderId="32" xfId="0" applyNumberFormat="1" applyFont="1" applyBorder="1"/>
    <xf numFmtId="164" fontId="11" fillId="0" borderId="32" xfId="1" applyNumberFormat="1" applyFont="1" applyBorder="1" applyProtection="1"/>
    <xf numFmtId="164" fontId="11" fillId="0" borderId="33" xfId="1" applyNumberFormat="1" applyFont="1" applyBorder="1" applyProtection="1"/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11" xfId="0" applyFont="1" applyBorder="1" applyAlignment="1">
      <alignment horizontal="left"/>
    </xf>
    <xf numFmtId="164" fontId="7" fillId="0" borderId="20" xfId="1" applyNumberFormat="1" applyFont="1" applyBorder="1" applyProtection="1"/>
    <xf numFmtId="164" fontId="7" fillId="0" borderId="21" xfId="1" applyNumberFormat="1" applyFont="1" applyBorder="1" applyProtection="1"/>
    <xf numFmtId="164" fontId="4" fillId="0" borderId="0" xfId="1" applyNumberFormat="1" applyFont="1" applyBorder="1" applyProtection="1"/>
    <xf numFmtId="164" fontId="4" fillId="0" borderId="12" xfId="1" applyNumberFormat="1" applyFont="1" applyBorder="1" applyProtection="1"/>
    <xf numFmtId="164" fontId="7" fillId="0" borderId="12" xfId="1" applyNumberFormat="1" applyFont="1" applyBorder="1" applyProtection="1"/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left"/>
    </xf>
    <xf numFmtId="164" fontId="7" fillId="0" borderId="0" xfId="0" applyNumberFormat="1" applyFont="1"/>
    <xf numFmtId="164" fontId="9" fillId="0" borderId="0" xfId="0" applyNumberFormat="1" applyFont="1"/>
    <xf numFmtId="0" fontId="3" fillId="0" borderId="8" xfId="0" applyFont="1" applyBorder="1" applyAlignment="1">
      <alignment horizontal="left"/>
    </xf>
    <xf numFmtId="164" fontId="7" fillId="0" borderId="0" xfId="0" applyNumberFormat="1" applyFont="1" applyAlignment="1">
      <alignment horizontal="right"/>
    </xf>
    <xf numFmtId="164" fontId="7" fillId="0" borderId="12" xfId="0" applyNumberFormat="1" applyFont="1" applyBorder="1"/>
    <xf numFmtId="164" fontId="7" fillId="6" borderId="0" xfId="0" applyNumberFormat="1" applyFont="1" applyFill="1"/>
    <xf numFmtId="164" fontId="7" fillId="6" borderId="0" xfId="0" applyNumberFormat="1" applyFont="1" applyFill="1" applyAlignment="1">
      <alignment horizontal="right"/>
    </xf>
    <xf numFmtId="164" fontId="7" fillId="6" borderId="12" xfId="0" applyNumberFormat="1" applyFont="1" applyFill="1" applyBorder="1"/>
    <xf numFmtId="164" fontId="7" fillId="0" borderId="0" xfId="1" applyNumberFormat="1" applyFont="1" applyBorder="1"/>
    <xf numFmtId="164" fontId="7" fillId="0" borderId="12" xfId="1" applyNumberFormat="1" applyFont="1" applyBorder="1"/>
    <xf numFmtId="164" fontId="7" fillId="6" borderId="20" xfId="0" applyNumberFormat="1" applyFont="1" applyFill="1" applyBorder="1"/>
    <xf numFmtId="164" fontId="7" fillId="6" borderId="21" xfId="0" applyNumberFormat="1" applyFont="1" applyFill="1" applyBorder="1"/>
    <xf numFmtId="164" fontId="7" fillId="6" borderId="16" xfId="0" applyNumberFormat="1" applyFont="1" applyFill="1" applyBorder="1"/>
    <xf numFmtId="0" fontId="3" fillId="0" borderId="0" xfId="0" applyFont="1" applyAlignment="1">
      <alignment horizontal="left"/>
    </xf>
    <xf numFmtId="0" fontId="12" fillId="0" borderId="11" xfId="0" applyFont="1" applyBorder="1" applyAlignment="1">
      <alignment horizontal="left"/>
    </xf>
    <xf numFmtId="164" fontId="9" fillId="0" borderId="20" xfId="1" applyNumberFormat="1" applyFont="1" applyBorder="1" applyProtection="1"/>
    <xf numFmtId="164" fontId="7" fillId="7" borderId="0" xfId="0" applyNumberFormat="1" applyFont="1" applyFill="1"/>
    <xf numFmtId="164" fontId="7" fillId="7" borderId="12" xfId="0" applyNumberFormat="1" applyFont="1" applyFill="1" applyBorder="1"/>
    <xf numFmtId="164" fontId="7" fillId="0" borderId="0" xfId="1" applyNumberFormat="1" applyFont="1"/>
    <xf numFmtId="164" fontId="7" fillId="7" borderId="20" xfId="0" applyNumberFormat="1" applyFont="1" applyFill="1" applyBorder="1"/>
    <xf numFmtId="164" fontId="7" fillId="7" borderId="21" xfId="0" applyNumberFormat="1" applyFont="1" applyFill="1" applyBorder="1"/>
    <xf numFmtId="164" fontId="9" fillId="0" borderId="0" xfId="1" applyNumberFormat="1" applyFont="1" applyBorder="1" applyProtection="1"/>
    <xf numFmtId="164" fontId="4" fillId="0" borderId="0" xfId="0" applyNumberFormat="1" applyFont="1" applyProtection="1">
      <protection locked="0"/>
    </xf>
    <xf numFmtId="164" fontId="4" fillId="0" borderId="12" xfId="0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68"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316%20Louth%20St%20Michaels%20MTFP%20(LM)%2020240131%20(1)%20LM%20v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efexec\vol1\CTO\GROUPS\Finance-New%20IMP%20Structure\Children's\Schools\Shared%20Spreadsheets\Budget%20Shares\APT%20Jan%2022\APT%20Submitted%20Final%20Version\202223_P1_APT_925_Lincolnshire%20V2%20Final%20Vers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colnshire.gov.uk\folderredir$\Desktop\adam.morton\Desktop\Blank%20Pla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ncolnshirecc.sharepoint.com/sites/FinancialServices/Schools/Funding/Budget%20Share%20Publication/2023-24/APT/APT%20Submitted%20Final%20version/202324_P1_APT_925_Lincolnshire%20V4%20Revised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/>
      <sheetData sheetId="1"/>
      <sheetData sheetId="2"/>
      <sheetData sheetId="3"/>
      <sheetData sheetId="4">
        <row r="7">
          <cell r="B7">
            <v>45</v>
          </cell>
          <cell r="C7">
            <v>42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43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44</v>
          </cell>
          <cell r="D9">
            <v>44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45</v>
          </cell>
          <cell r="D10">
            <v>44</v>
          </cell>
          <cell r="E10">
            <v>44</v>
          </cell>
          <cell r="F10">
            <v>45</v>
          </cell>
        </row>
        <row r="11">
          <cell r="B11">
            <v>42</v>
          </cell>
          <cell r="C11">
            <v>44</v>
          </cell>
          <cell r="D11">
            <v>45</v>
          </cell>
          <cell r="E11">
            <v>44</v>
          </cell>
          <cell r="F11">
            <v>44</v>
          </cell>
        </row>
        <row r="12">
          <cell r="B12">
            <v>46</v>
          </cell>
          <cell r="C12">
            <v>45</v>
          </cell>
          <cell r="D12">
            <v>45</v>
          </cell>
          <cell r="E12">
            <v>45</v>
          </cell>
          <cell r="F12">
            <v>44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45</v>
          </cell>
          <cell r="F13">
            <v>45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5"/>
      <sheetData sheetId="6"/>
      <sheetData sheetId="7"/>
      <sheetData sheetId="8">
        <row r="28">
          <cell r="C28">
            <v>1500978</v>
          </cell>
          <cell r="D28">
            <v>1520962</v>
          </cell>
          <cell r="E28">
            <v>1545535.4375688031</v>
          </cell>
          <cell r="F28">
            <v>1552521.6207566473</v>
          </cell>
          <cell r="G28">
            <v>1559542.7348604307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5">
          <cell r="D15">
            <v>758493.19</v>
          </cell>
          <cell r="E15">
            <v>825299</v>
          </cell>
          <cell r="F15">
            <v>833564.5310498171</v>
          </cell>
          <cell r="G15">
            <v>854493.25942365185</v>
          </cell>
          <cell r="H15">
            <v>892710.34857891046</v>
          </cell>
          <cell r="I15">
            <v>929963.06580319139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449680</v>
          </cell>
          <cell r="F51">
            <v>448803.15760361741</v>
          </cell>
          <cell r="G51">
            <v>433800.23990820476</v>
          </cell>
          <cell r="H51">
            <v>452221.48869848927</v>
          </cell>
          <cell r="I51">
            <v>470920.93897375459</v>
          </cell>
        </row>
        <row r="63">
          <cell r="D63">
            <v>26770.06</v>
          </cell>
          <cell r="E63">
            <v>14627</v>
          </cell>
          <cell r="F63">
            <v>15165.262021832432</v>
          </cell>
          <cell r="G63">
            <v>15771.87250270573</v>
          </cell>
          <cell r="H63">
            <v>16402.747402813955</v>
          </cell>
          <cell r="I63">
            <v>17058.857298926516</v>
          </cell>
        </row>
        <row r="75">
          <cell r="D75">
            <v>97281.88</v>
          </cell>
          <cell r="E75">
            <v>100324</v>
          </cell>
          <cell r="F75">
            <v>106270.64479359071</v>
          </cell>
          <cell r="G75">
            <v>110674.07199970441</v>
          </cell>
          <cell r="H75">
            <v>115253.57365681382</v>
          </cell>
          <cell r="I75">
            <v>120016.19945310598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10">
          <cell r="D110">
            <v>-19211.110000000004</v>
          </cell>
          <cell r="E110">
            <v>-37561.074999999997</v>
          </cell>
          <cell r="F110">
            <v>-1848.258708725331</v>
          </cell>
          <cell r="G110">
            <v>-4698.5150267576291</v>
          </cell>
          <cell r="H110">
            <v>-14005.6443566826</v>
          </cell>
          <cell r="I110">
            <v>-13500.453388914311</v>
          </cell>
        </row>
        <row r="137">
          <cell r="D137">
            <v>5632.48</v>
          </cell>
          <cell r="E137">
            <v>6753.9581000000007</v>
          </cell>
          <cell r="F137">
            <v>6756.924796183871</v>
          </cell>
          <cell r="G137">
            <v>6793.7027731567869</v>
          </cell>
          <cell r="H137">
            <v>7029.5398295112809</v>
          </cell>
          <cell r="I137">
            <v>7263.3880620794043</v>
          </cell>
        </row>
        <row r="144">
          <cell r="D144">
            <v>8053.6</v>
          </cell>
          <cell r="E144">
            <v>7700</v>
          </cell>
          <cell r="F144">
            <v>6000</v>
          </cell>
          <cell r="G144">
            <v>3500</v>
          </cell>
          <cell r="H144">
            <v>3500</v>
          </cell>
          <cell r="I144">
            <v>3500</v>
          </cell>
        </row>
        <row r="150">
          <cell r="D150">
            <v>15281.71</v>
          </cell>
          <cell r="E150">
            <v>14777</v>
          </cell>
          <cell r="F150">
            <v>18400</v>
          </cell>
          <cell r="G150">
            <v>18768</v>
          </cell>
          <cell r="H150">
            <v>19143.36</v>
          </cell>
          <cell r="I150">
            <v>19526.227200000001</v>
          </cell>
        </row>
        <row r="157">
          <cell r="D157">
            <v>6271.52</v>
          </cell>
          <cell r="E157">
            <v>5649</v>
          </cell>
          <cell r="F157">
            <v>6913</v>
          </cell>
          <cell r="G157">
            <v>7051.26</v>
          </cell>
          <cell r="H157">
            <v>7192.2852000000003</v>
          </cell>
          <cell r="I157">
            <v>7336.1309040000006</v>
          </cell>
        </row>
        <row r="165">
          <cell r="D165">
            <v>28662.02</v>
          </cell>
          <cell r="E165">
            <v>27604.560000000001</v>
          </cell>
          <cell r="F165">
            <v>15000</v>
          </cell>
          <cell r="G165">
            <v>13000</v>
          </cell>
          <cell r="H165">
            <v>13000</v>
          </cell>
          <cell r="I165">
            <v>13000</v>
          </cell>
        </row>
        <row r="170">
          <cell r="D170">
            <v>4793.4399999999996</v>
          </cell>
          <cell r="E170">
            <v>2500</v>
          </cell>
          <cell r="F170">
            <v>3500</v>
          </cell>
          <cell r="G170">
            <v>3675</v>
          </cell>
          <cell r="H170">
            <v>3858.75</v>
          </cell>
          <cell r="I170">
            <v>4051.6875</v>
          </cell>
        </row>
        <row r="176">
          <cell r="D176">
            <v>29450.94</v>
          </cell>
          <cell r="E176">
            <v>38819</v>
          </cell>
          <cell r="F176">
            <v>39610</v>
          </cell>
          <cell r="G176">
            <v>40385.199999999997</v>
          </cell>
          <cell r="H176">
            <v>41175.903999999995</v>
          </cell>
          <cell r="I176">
            <v>41982.422079999997</v>
          </cell>
        </row>
        <row r="181">
          <cell r="D181">
            <v>7461.41</v>
          </cell>
          <cell r="E181">
            <v>7200</v>
          </cell>
          <cell r="F181">
            <v>7560</v>
          </cell>
          <cell r="G181">
            <v>7938</v>
          </cell>
          <cell r="H181">
            <v>8334.9</v>
          </cell>
          <cell r="I181">
            <v>8751.6450000000004</v>
          </cell>
        </row>
        <row r="188">
          <cell r="D188">
            <v>19861.900000000001</v>
          </cell>
          <cell r="E188">
            <v>36011.023000000001</v>
          </cell>
          <cell r="F188">
            <v>25709.369549999999</v>
          </cell>
          <cell r="G188">
            <v>25709.369549999999</v>
          </cell>
          <cell r="H188">
            <v>25709.369549999999</v>
          </cell>
          <cell r="I188">
            <v>25709.369549999999</v>
          </cell>
        </row>
        <row r="193">
          <cell r="D193">
            <v>26880</v>
          </cell>
          <cell r="E193">
            <v>28672</v>
          </cell>
          <cell r="F193">
            <v>28672</v>
          </cell>
          <cell r="G193">
            <v>28672</v>
          </cell>
          <cell r="H193">
            <v>28672</v>
          </cell>
          <cell r="I193">
            <v>28672</v>
          </cell>
        </row>
        <row r="214">
          <cell r="D214">
            <v>6658.2199999999993</v>
          </cell>
          <cell r="E214">
            <v>11050</v>
          </cell>
          <cell r="F214">
            <v>7575</v>
          </cell>
          <cell r="G214">
            <v>7758.75</v>
          </cell>
          <cell r="H214">
            <v>7951.6875</v>
          </cell>
          <cell r="I214">
            <v>8154.2718750000004</v>
          </cell>
        </row>
        <row r="248">
          <cell r="D248">
            <v>57579.89</v>
          </cell>
          <cell r="E248">
            <v>61812</v>
          </cell>
          <cell r="F248">
            <v>67862.880451044388</v>
          </cell>
          <cell r="G248">
            <v>68710.475376219387</v>
          </cell>
          <cell r="H248">
            <v>74234.586725966539</v>
          </cell>
          <cell r="I248">
            <v>79317.349564060758</v>
          </cell>
        </row>
        <row r="255">
          <cell r="D255">
            <v>25706.22</v>
          </cell>
          <cell r="E255">
            <v>25000</v>
          </cell>
          <cell r="F255">
            <v>25800</v>
          </cell>
          <cell r="G255">
            <v>26634</v>
          </cell>
          <cell r="H255">
            <v>27503.58</v>
          </cell>
          <cell r="I255">
            <v>28410.3966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82">
          <cell r="D282">
            <v>3504.65</v>
          </cell>
          <cell r="E282">
            <v>3833.48</v>
          </cell>
          <cell r="F282">
            <v>3427.1800000000003</v>
          </cell>
          <cell r="G282">
            <v>3445.7236000000003</v>
          </cell>
          <cell r="H282">
            <v>3464.6380720000002</v>
          </cell>
          <cell r="I282">
            <v>3483.9308334400002</v>
          </cell>
        </row>
        <row r="290">
          <cell r="D290">
            <v>10954.380000000001</v>
          </cell>
          <cell r="E290">
            <v>7757</v>
          </cell>
          <cell r="F290">
            <v>8144.85</v>
          </cell>
          <cell r="G290">
            <v>8552.0925000000007</v>
          </cell>
          <cell r="H290">
            <v>8979.6971250000006</v>
          </cell>
          <cell r="I290">
            <v>9428.6819812500016</v>
          </cell>
        </row>
        <row r="304">
          <cell r="D304">
            <v>4417.3500000000004</v>
          </cell>
          <cell r="E304">
            <v>6530</v>
          </cell>
          <cell r="F304">
            <v>7200</v>
          </cell>
          <cell r="G304">
            <v>6600</v>
          </cell>
          <cell r="H304">
            <v>7200</v>
          </cell>
          <cell r="I304">
            <v>6600</v>
          </cell>
        </row>
        <row r="320">
          <cell r="D320">
            <v>50136.22</v>
          </cell>
          <cell r="E320">
            <v>46060</v>
          </cell>
          <cell r="F320">
            <v>31550</v>
          </cell>
          <cell r="G320">
            <v>31550</v>
          </cell>
          <cell r="H320">
            <v>31550</v>
          </cell>
          <cell r="I320">
            <v>31550</v>
          </cell>
        </row>
        <row r="325">
          <cell r="D325">
            <v>36721.629999999997</v>
          </cell>
          <cell r="E325">
            <v>16500</v>
          </cell>
          <cell r="F325">
            <v>12000</v>
          </cell>
          <cell r="G325">
            <v>12000</v>
          </cell>
          <cell r="H325">
            <v>12000</v>
          </cell>
          <cell r="I325">
            <v>12000</v>
          </cell>
        </row>
        <row r="336">
          <cell r="D336">
            <v>1003.5</v>
          </cell>
          <cell r="E336">
            <v>4745.7299999999996</v>
          </cell>
          <cell r="F336">
            <v>2000</v>
          </cell>
          <cell r="G336">
            <v>2000</v>
          </cell>
          <cell r="H336">
            <v>2000</v>
          </cell>
          <cell r="I336">
            <v>2000</v>
          </cell>
        </row>
        <row r="353">
          <cell r="D353">
            <v>14189.1</v>
          </cell>
          <cell r="E353">
            <v>18603.55</v>
          </cell>
          <cell r="F353">
            <v>17208.987500000003</v>
          </cell>
          <cell r="G353">
            <v>17671.706525000001</v>
          </cell>
          <cell r="H353">
            <v>18147.776108750004</v>
          </cell>
          <cell r="I353">
            <v>18637.586147772505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4"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70"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7">
          <cell r="D377">
            <v>-69330</v>
          </cell>
          <cell r="E377">
            <v>-67149</v>
          </cell>
          <cell r="F377">
            <v>-61557</v>
          </cell>
          <cell r="G377">
            <v>-61997</v>
          </cell>
          <cell r="H377">
            <v>-61928</v>
          </cell>
          <cell r="I377">
            <v>-61858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388">
          <cell r="D388">
            <v>-76079.62</v>
          </cell>
          <cell r="E388">
            <v>-89757</v>
          </cell>
          <cell r="F388">
            <v>-68632</v>
          </cell>
          <cell r="G388">
            <v>-46119</v>
          </cell>
          <cell r="H388">
            <v>-42189</v>
          </cell>
          <cell r="I388">
            <v>-33985.583333333336</v>
          </cell>
        </row>
        <row r="394">
          <cell r="D394">
            <v>-1200</v>
          </cell>
          <cell r="E394">
            <v>-3256.93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</row>
        <row r="400">
          <cell r="D400">
            <v>729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</row>
        <row r="422">
          <cell r="D422">
            <v>-18590.55</v>
          </cell>
          <cell r="E422">
            <v>-15479.25</v>
          </cell>
          <cell r="F422">
            <v>-7500</v>
          </cell>
          <cell r="G422">
            <v>-7500</v>
          </cell>
          <cell r="H422">
            <v>-7500</v>
          </cell>
          <cell r="I422">
            <v>-7500</v>
          </cell>
        </row>
        <row r="427">
          <cell r="D427">
            <v>-5801.3</v>
          </cell>
          <cell r="E427">
            <v>-7000</v>
          </cell>
          <cell r="F427">
            <v>-6000</v>
          </cell>
          <cell r="G427">
            <v>-6000</v>
          </cell>
          <cell r="H427">
            <v>-6000</v>
          </cell>
          <cell r="I427">
            <v>-6000</v>
          </cell>
        </row>
        <row r="432">
          <cell r="D432">
            <v>-20580.38</v>
          </cell>
          <cell r="E432">
            <v>-10000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</row>
        <row r="439">
          <cell r="D439">
            <v>-8627.2199999999993</v>
          </cell>
          <cell r="E439">
            <v>-7000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</row>
        <row r="444">
          <cell r="D444">
            <v>-5284.05</v>
          </cell>
          <cell r="E444">
            <v>-18500</v>
          </cell>
          <cell r="F444">
            <v>-11500</v>
          </cell>
          <cell r="G444">
            <v>-11500</v>
          </cell>
          <cell r="H444">
            <v>-11500</v>
          </cell>
          <cell r="I444">
            <v>-11500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</row>
        <row r="455">
          <cell r="D455">
            <v>-18435.05</v>
          </cell>
          <cell r="E455">
            <v>-13525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</row>
      </sheetData>
      <sheetData sheetId="21"/>
      <sheetData sheetId="22"/>
      <sheetData sheetId="23">
        <row r="13">
          <cell r="F13">
            <v>-11513</v>
          </cell>
          <cell r="G13">
            <v>-11916.190000000002</v>
          </cell>
          <cell r="H13">
            <v>-1261.7799999999988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-130950</v>
          </cell>
        </row>
        <row r="200">
          <cell r="F200">
            <v>111781.81</v>
          </cell>
          <cell r="G200">
            <v>140149.41</v>
          </cell>
          <cell r="H200">
            <v>134848.29148278077</v>
          </cell>
          <cell r="I200">
            <v>135941.80178051713</v>
          </cell>
          <cell r="J200">
            <v>140858.15182287819</v>
          </cell>
          <cell r="K200">
            <v>146400.05711606075</v>
          </cell>
        </row>
        <row r="203">
          <cell r="F203">
            <v>0</v>
          </cell>
          <cell r="G203">
            <v>0</v>
          </cell>
          <cell r="H203">
            <v>-4091.5114827807702</v>
          </cell>
          <cell r="I203">
            <v>-4991.8017805171257</v>
          </cell>
          <cell r="J203">
            <v>-9908.1518228781933</v>
          </cell>
          <cell r="K203">
            <v>-15450.057116060751</v>
          </cell>
        </row>
        <row r="204">
          <cell r="F204">
            <v>-11916.190000000002</v>
          </cell>
          <cell r="G204">
            <v>-1261.7799999999988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</sheetData>
      <sheetData sheetId="24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5">
        <row r="11">
          <cell r="F11">
            <v>-5120</v>
          </cell>
          <cell r="G11">
            <v>-6942</v>
          </cell>
          <cell r="H11">
            <v>-2235.7100000000009</v>
          </cell>
          <cell r="I11">
            <v>-5028.862908553846</v>
          </cell>
          <cell r="J11">
            <v>-11828.862908553845</v>
          </cell>
          <cell r="K11">
            <v>-17928.862908553845</v>
          </cell>
        </row>
        <row r="12">
          <cell r="F12">
            <v>-4000</v>
          </cell>
          <cell r="G12">
            <v>-9000</v>
          </cell>
          <cell r="H12">
            <v>-9000</v>
          </cell>
          <cell r="I12">
            <v>-7500</v>
          </cell>
          <cell r="J12">
            <v>-7500</v>
          </cell>
          <cell r="K12">
            <v>-6000</v>
          </cell>
        </row>
        <row r="13">
          <cell r="F13">
            <v>-6996</v>
          </cell>
          <cell r="G13">
            <v>-1680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-17622</v>
          </cell>
          <cell r="H22">
            <v>-11235.710000000001</v>
          </cell>
          <cell r="I22">
            <v>-12528.862908553845</v>
          </cell>
          <cell r="J22">
            <v>-19328.862908553845</v>
          </cell>
          <cell r="K22">
            <v>-23928.862908553845</v>
          </cell>
        </row>
        <row r="205">
          <cell r="F205">
            <v>9516</v>
          </cell>
          <cell r="G205">
            <v>15386.289999999999</v>
          </cell>
          <cell r="H205">
            <v>6206.847091446155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-2235.7100000000009</v>
          </cell>
          <cell r="H209">
            <v>-5028.862908553846</v>
          </cell>
          <cell r="I209">
            <v>-11828.862908553845</v>
          </cell>
          <cell r="J209">
            <v>-17928.862908553845</v>
          </cell>
          <cell r="K209">
            <v>-23228.862908553845</v>
          </cell>
        </row>
      </sheetData>
      <sheetData sheetId="26">
        <row r="11">
          <cell r="F11">
            <v>-5412</v>
          </cell>
          <cell r="G11">
            <v>-3974</v>
          </cell>
          <cell r="H11">
            <v>-536.11000000000058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8497.89</v>
          </cell>
          <cell r="H196">
            <v>6411.4789682636101</v>
          </cell>
          <cell r="I196">
            <v>5659.5535957022557</v>
          </cell>
          <cell r="J196">
            <v>5896.9325030883501</v>
          </cell>
          <cell r="K196">
            <v>4915.0154242529097</v>
          </cell>
        </row>
        <row r="199">
          <cell r="F199">
            <v>0</v>
          </cell>
          <cell r="G199">
            <v>0</v>
          </cell>
          <cell r="H199">
            <v>-815.36896826360953</v>
          </cell>
          <cell r="I199">
            <v>-599.55359570225573</v>
          </cell>
          <cell r="J199">
            <v>-836.93250308835013</v>
          </cell>
          <cell r="K199">
            <v>0</v>
          </cell>
        </row>
        <row r="200">
          <cell r="F200">
            <v>-3974</v>
          </cell>
          <cell r="G200">
            <v>-536.11000000000058</v>
          </cell>
          <cell r="H200">
            <v>0</v>
          </cell>
          <cell r="I200">
            <v>0</v>
          </cell>
          <cell r="J200">
            <v>0</v>
          </cell>
          <cell r="K200">
            <v>-144.98457574709028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8">
        <row r="11">
          <cell r="F11">
            <v>-7266</v>
          </cell>
          <cell r="G11">
            <v>-1259</v>
          </cell>
          <cell r="H11">
            <v>-3359.6666666666679</v>
          </cell>
          <cell r="I11">
            <v>-4048.066666666673</v>
          </cell>
          <cell r="J11">
            <v>-4764.5346666666737</v>
          </cell>
          <cell r="K11">
            <v>-5203.6320266666735</v>
          </cell>
        </row>
        <row r="12">
          <cell r="F12">
            <v>-7767</v>
          </cell>
          <cell r="G12">
            <v>-7771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-19926.666666666668</v>
          </cell>
          <cell r="H15">
            <v>-22039.666666666672</v>
          </cell>
          <cell r="I15">
            <v>-22728.066666666673</v>
          </cell>
          <cell r="J15">
            <v>-23444.534666666674</v>
          </cell>
          <cell r="K15">
            <v>-23883.632026666673</v>
          </cell>
        </row>
        <row r="191">
          <cell r="F191">
            <v>24653</v>
          </cell>
          <cell r="G191">
            <v>16567</v>
          </cell>
          <cell r="H191">
            <v>17991.599999999999</v>
          </cell>
          <cell r="I191">
            <v>17963.531999999999</v>
          </cell>
          <cell r="J191">
            <v>18240.90264</v>
          </cell>
          <cell r="K191">
            <v>18523.8206928</v>
          </cell>
        </row>
        <row r="193">
          <cell r="F193">
            <v>-1259</v>
          </cell>
          <cell r="G193">
            <v>-3359.6666666666679</v>
          </cell>
          <cell r="H193">
            <v>-4048.066666666673</v>
          </cell>
          <cell r="I193">
            <v>-4764.5346666666737</v>
          </cell>
          <cell r="J193">
            <v>-5203.6320266666735</v>
          </cell>
          <cell r="K193">
            <v>-5359.8113338666735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1">
        <row r="9">
          <cell r="F9">
            <v>-18800</v>
          </cell>
          <cell r="G9">
            <v>-4916</v>
          </cell>
          <cell r="H9">
            <v>1663</v>
          </cell>
          <cell r="I9">
            <v>862.47844249324407</v>
          </cell>
          <cell r="J9">
            <v>298.49602268621675</v>
          </cell>
          <cell r="K9">
            <v>-19.485693913091382</v>
          </cell>
        </row>
        <row r="10">
          <cell r="F10">
            <v>-6051</v>
          </cell>
          <cell r="G10">
            <v>-10818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-15704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33101</v>
          </cell>
          <cell r="H173">
            <v>24613.478442493244</v>
          </cell>
          <cell r="I173">
            <v>24850.017580192973</v>
          </cell>
          <cell r="J173">
            <v>25096.018283400692</v>
          </cell>
          <cell r="K173">
            <v>25351.859014736721</v>
          </cell>
        </row>
        <row r="175">
          <cell r="F175">
            <v>-4916</v>
          </cell>
          <cell r="G175">
            <v>1663</v>
          </cell>
          <cell r="H175">
            <v>862.47844249324407</v>
          </cell>
          <cell r="I175">
            <v>298.49602268621675</v>
          </cell>
          <cell r="J175">
            <v>-19.485693913091382</v>
          </cell>
          <cell r="K175">
            <v>-81.626679176370089</v>
          </cell>
        </row>
      </sheetData>
      <sheetData sheetId="32">
        <row r="7">
          <cell r="B7" t="str">
            <v>Homes4Ukraine</v>
          </cell>
        </row>
        <row r="10">
          <cell r="D10">
            <v>0</v>
          </cell>
          <cell r="E10">
            <v>-7050</v>
          </cell>
          <cell r="F10">
            <v>-37.949999999999818</v>
          </cell>
          <cell r="G10">
            <v>-37.949999999999818</v>
          </cell>
          <cell r="H10">
            <v>-37.949999999999818</v>
          </cell>
          <cell r="I10">
            <v>-37.949999999999818</v>
          </cell>
        </row>
        <row r="15">
          <cell r="D15">
            <v>-7050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-7050</v>
          </cell>
          <cell r="E22">
            <v>-7050</v>
          </cell>
          <cell r="F22">
            <v>-37.949999999999818</v>
          </cell>
          <cell r="G22">
            <v>-37.949999999999818</v>
          </cell>
          <cell r="H22">
            <v>-37.949999999999818</v>
          </cell>
          <cell r="I22">
            <v>-37.949999999999818</v>
          </cell>
        </row>
        <row r="270">
          <cell r="D270">
            <v>0</v>
          </cell>
          <cell r="E270">
            <v>7012.05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-7050</v>
          </cell>
          <cell r="E272">
            <v>-37.949999999999818</v>
          </cell>
          <cell r="F272">
            <v>-37.949999999999818</v>
          </cell>
          <cell r="G272">
            <v>-37.949999999999818</v>
          </cell>
          <cell r="H272">
            <v>-37.949999999999818</v>
          </cell>
          <cell r="I272">
            <v>-37.949999999999818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3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-6307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-13772</v>
          </cell>
        </row>
        <row r="223">
          <cell r="D223">
            <v>7387</v>
          </cell>
          <cell r="E223">
            <v>13773</v>
          </cell>
        </row>
        <row r="225">
          <cell r="D225">
            <v>-7465</v>
          </cell>
          <cell r="E225">
            <v>1</v>
          </cell>
          <cell r="F225">
            <v>1</v>
          </cell>
          <cell r="G225">
            <v>1</v>
          </cell>
          <cell r="H225">
            <v>1</v>
          </cell>
          <cell r="I225">
            <v>1</v>
          </cell>
        </row>
      </sheetData>
      <sheetData sheetId="34">
        <row r="8">
          <cell r="D8">
            <v>-1965</v>
          </cell>
          <cell r="E8">
            <v>-1747</v>
          </cell>
          <cell r="F8">
            <v>1645.7249999999985</v>
          </cell>
        </row>
        <row r="12">
          <cell r="D12">
            <v>-5400</v>
          </cell>
          <cell r="E12">
            <v>-4792</v>
          </cell>
          <cell r="F12">
            <v>-2250</v>
          </cell>
        </row>
        <row r="13">
          <cell r="D13">
            <v>-6709</v>
          </cell>
          <cell r="E13">
            <v>-3150</v>
          </cell>
        </row>
        <row r="14">
          <cell r="B14" t="str">
            <v>Closedown Surplus Adjustment</v>
          </cell>
          <cell r="E14">
            <v>1493</v>
          </cell>
        </row>
        <row r="17">
          <cell r="D17">
            <v>-14074</v>
          </cell>
          <cell r="E17">
            <v>-8196</v>
          </cell>
          <cell r="F17">
            <v>-604.27500000000146</v>
          </cell>
        </row>
        <row r="178">
          <cell r="D178">
            <v>12327</v>
          </cell>
          <cell r="E178">
            <v>9841.7249999999985</v>
          </cell>
          <cell r="F178">
            <v>2198.7593397043288</v>
          </cell>
        </row>
        <row r="180">
          <cell r="D180">
            <v>-1747</v>
          </cell>
          <cell r="E180">
            <v>1645.7249999999985</v>
          </cell>
          <cell r="F180">
            <v>1594.4843397043273</v>
          </cell>
          <cell r="G180">
            <v>1594.4843397043273</v>
          </cell>
          <cell r="H180">
            <v>1594.4843397043273</v>
          </cell>
          <cell r="I180">
            <v>1594.4843397043273</v>
          </cell>
        </row>
      </sheetData>
      <sheetData sheetId="35"/>
      <sheetData sheetId="36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-4305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-4305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338">
          <cell r="D338">
            <v>4381</v>
          </cell>
          <cell r="E338">
            <v>4305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-4305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3">
          <cell r="B343" t="str">
            <v>Recovery Premium 2023/24 (ACADEMIC YEAR)</v>
          </cell>
        </row>
        <row r="346">
          <cell r="D346">
            <v>0</v>
          </cell>
          <cell r="E346">
            <v>0</v>
          </cell>
          <cell r="F346">
            <v>-6598</v>
          </cell>
          <cell r="G346">
            <v>-13196</v>
          </cell>
          <cell r="H346">
            <v>-13196</v>
          </cell>
          <cell r="I346">
            <v>-13196</v>
          </cell>
        </row>
        <row r="350">
          <cell r="D350">
            <v>0</v>
          </cell>
          <cell r="E350">
            <v>-6598</v>
          </cell>
          <cell r="F350">
            <v>-6598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-6598</v>
          </cell>
          <cell r="F353">
            <v>-13196</v>
          </cell>
          <cell r="G353">
            <v>-13196</v>
          </cell>
          <cell r="H353">
            <v>-13196</v>
          </cell>
          <cell r="I353">
            <v>-13196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-6598</v>
          </cell>
          <cell r="F505">
            <v>-13196</v>
          </cell>
          <cell r="G505">
            <v>-13196</v>
          </cell>
          <cell r="H505">
            <v>-13196</v>
          </cell>
          <cell r="I505">
            <v>-13196</v>
          </cell>
        </row>
      </sheetData>
      <sheetData sheetId="37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INCORRECT</v>
          </cell>
        </row>
        <row r="70">
          <cell r="F70" t="str">
            <v>INCORRECT</v>
          </cell>
        </row>
        <row r="76">
          <cell r="D76" t="str">
            <v>INCORRECT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1-22 submitted baselines"/>
      <sheetName val="21-22 HN places"/>
      <sheetName val="Proposed Free Schools"/>
      <sheetName val="IndicativeNFF NNDR PaidBy ESFA"/>
      <sheetName val="FSM6 update"/>
      <sheetName val="Inputs &amp; Adjustments"/>
      <sheetName val="Local Factors"/>
      <sheetName val="LA estimate of NNDR 22-23"/>
      <sheetName val="Adjusted Factors"/>
      <sheetName val="21-22 final baselines"/>
      <sheetName val="Commentary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Post-16 infrastructure changes"/>
      <sheetName val="Validation sheet"/>
    </sheetNames>
    <sheetDataSet>
      <sheetData sheetId="0"/>
      <sheetData sheetId="1">
        <row r="7">
          <cell r="T7" t="str">
            <v>22-23</v>
          </cell>
        </row>
        <row r="9">
          <cell r="T9" t="str">
            <v>21-22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B2" t="str">
            <v>Please enter a description for the exceptional factors you choose to apply, which will appear in the Proforma sheet</v>
          </cell>
        </row>
      </sheetData>
      <sheetData sheetId="10"/>
      <sheetData sheetId="11">
        <row r="4">
          <cell r="F4" t="str">
            <v>LAESTAB</v>
          </cell>
        </row>
      </sheetData>
      <sheetData sheetId="12">
        <row r="4">
          <cell r="H4" t="str">
            <v>LAESTAB</v>
          </cell>
        </row>
      </sheetData>
      <sheetData sheetId="13"/>
      <sheetData sheetId="14"/>
      <sheetData sheetId="15">
        <row r="9">
          <cell r="D9">
            <v>4265</v>
          </cell>
          <cell r="E9">
            <v>5321</v>
          </cell>
          <cell r="G9">
            <v>5831</v>
          </cell>
        </row>
        <row r="14">
          <cell r="E14">
            <v>3217</v>
          </cell>
          <cell r="L14">
            <v>5.0319999999999997E-2</v>
          </cell>
        </row>
        <row r="15">
          <cell r="E15">
            <v>4536</v>
          </cell>
          <cell r="L15">
            <v>4.8930000000000001E-2</v>
          </cell>
        </row>
        <row r="16">
          <cell r="E16">
            <v>5112</v>
          </cell>
          <cell r="L16">
            <v>4.9275800000000002E-2</v>
          </cell>
        </row>
        <row r="18">
          <cell r="E18">
            <v>470</v>
          </cell>
          <cell r="F18">
            <v>470</v>
          </cell>
          <cell r="L18">
            <v>0.14940000000000001</v>
          </cell>
          <cell r="M18">
            <v>0.18679999999999999</v>
          </cell>
        </row>
        <row r="19">
          <cell r="E19">
            <v>590</v>
          </cell>
          <cell r="F19">
            <v>865</v>
          </cell>
          <cell r="L19">
            <v>0.14940000000000001</v>
          </cell>
          <cell r="M19">
            <v>0.18679999999999999</v>
          </cell>
        </row>
        <row r="20">
          <cell r="E20">
            <v>220</v>
          </cell>
          <cell r="F20">
            <v>320</v>
          </cell>
          <cell r="L20">
            <v>0.61140000000000005</v>
          </cell>
          <cell r="M20">
            <v>0.71060000000000001</v>
          </cell>
        </row>
        <row r="21">
          <cell r="E21">
            <v>270</v>
          </cell>
          <cell r="F21">
            <v>425</v>
          </cell>
          <cell r="L21">
            <v>0.61140000000000005</v>
          </cell>
          <cell r="M21">
            <v>0.71060000000000001</v>
          </cell>
        </row>
        <row r="22">
          <cell r="E22">
            <v>420</v>
          </cell>
          <cell r="F22">
            <v>595</v>
          </cell>
          <cell r="L22">
            <v>0.61140000000000005</v>
          </cell>
          <cell r="M22">
            <v>0.71060000000000001</v>
          </cell>
        </row>
        <row r="23">
          <cell r="E23">
            <v>460</v>
          </cell>
          <cell r="F23">
            <v>650</v>
          </cell>
          <cell r="L23">
            <v>0.61140000000000005</v>
          </cell>
          <cell r="M23">
            <v>0.71060000000000001</v>
          </cell>
        </row>
        <row r="24">
          <cell r="E24">
            <v>490</v>
          </cell>
          <cell r="F24">
            <v>700</v>
          </cell>
          <cell r="L24">
            <v>0.61140000000000005</v>
          </cell>
          <cell r="M24">
            <v>0.71060000000000001</v>
          </cell>
        </row>
        <row r="25">
          <cell r="E25">
            <v>640</v>
          </cell>
          <cell r="F25">
            <v>890</v>
          </cell>
          <cell r="L25">
            <v>0.61140000000000005</v>
          </cell>
          <cell r="M25">
            <v>0.71060000000000001</v>
          </cell>
        </row>
        <row r="27">
          <cell r="E27">
            <v>0</v>
          </cell>
          <cell r="L27">
            <v>0</v>
          </cell>
        </row>
        <row r="28">
          <cell r="D28" t="str">
            <v>EAL 3 Primary</v>
          </cell>
          <cell r="E28">
            <v>565</v>
          </cell>
          <cell r="L28">
            <v>0</v>
          </cell>
        </row>
        <row r="29">
          <cell r="D29" t="str">
            <v>EAL 3 Secondary</v>
          </cell>
          <cell r="F29">
            <v>1530</v>
          </cell>
          <cell r="M29">
            <v>0</v>
          </cell>
        </row>
        <row r="30">
          <cell r="E30">
            <v>925</v>
          </cell>
          <cell r="F30">
            <v>1330</v>
          </cell>
          <cell r="L30">
            <v>0</v>
          </cell>
          <cell r="M30">
            <v>0</v>
          </cell>
        </row>
        <row r="32">
          <cell r="F32">
            <v>1130</v>
          </cell>
          <cell r="L32">
            <v>0.70469999999999999</v>
          </cell>
        </row>
        <row r="33">
          <cell r="F33">
            <v>1710</v>
          </cell>
          <cell r="M33">
            <v>0.59260000000000002</v>
          </cell>
        </row>
        <row r="43">
          <cell r="F43">
            <v>121300</v>
          </cell>
          <cell r="G43">
            <v>121300</v>
          </cell>
          <cell r="L43">
            <v>8.8999999999999996E-2</v>
          </cell>
          <cell r="M43">
            <v>5.33E-2</v>
          </cell>
        </row>
        <row r="44">
          <cell r="F44">
            <v>55000</v>
          </cell>
          <cell r="G44">
            <v>80000</v>
          </cell>
          <cell r="H44">
            <v>80000</v>
          </cell>
          <cell r="I44">
            <v>80000</v>
          </cell>
          <cell r="L44">
            <v>0</v>
          </cell>
          <cell r="M44">
            <v>0</v>
          </cell>
        </row>
        <row r="69">
          <cell r="H69">
            <v>5.0000000000000001E-3</v>
          </cell>
        </row>
        <row r="71">
          <cell r="J71" t="str">
            <v>No</v>
          </cell>
        </row>
      </sheetData>
      <sheetData sheetId="16"/>
      <sheetData sheetId="17">
        <row r="1">
          <cell r="B1" t="str">
            <v>Please enter primary and secondary unit rates against appropriate indicators. For the sparsity factor only please enter percentages.  Academies cannot de-delegate.</v>
          </cell>
        </row>
      </sheetData>
      <sheetData sheetId="18">
        <row r="11">
          <cell r="B11">
            <v>9252003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hare Dashboard"/>
      <sheetName val="VH"/>
      <sheetName val="Grant Dashboard"/>
      <sheetName val="Combined Dashboard"/>
      <sheetName val="ICFP Metrics"/>
      <sheetName val="1 - Summary"/>
      <sheetName val="1a - SFVS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Local Factors"/>
      <sheetName val="3d - High Needs"/>
      <sheetName val="3e - High Needs Targeted Income"/>
      <sheetName val="4a - Teaching Staff"/>
      <sheetName val="4b - Teaching Staff"/>
      <sheetName val="5a - Non-Teaching Staff"/>
      <sheetName val="5b - Non-Teaching Staff"/>
      <sheetName val="6 - Income &amp; Expenditure"/>
      <sheetName val="Excelerator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Validation"/>
      <sheetName val="Permitted Account Codes"/>
      <sheetName val="10 - Salary Scales"/>
      <sheetName val="NI &amp; Super Rates"/>
      <sheetName val="Basic Information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8">
          <cell r="G8" t="str">
            <v>2021/22</v>
          </cell>
        </row>
        <row r="10">
          <cell r="G10" t="str">
            <v>2022/23</v>
          </cell>
        </row>
        <row r="11">
          <cell r="G11" t="str">
            <v>2023/24</v>
          </cell>
        </row>
        <row r="12">
          <cell r="G12" t="str">
            <v>2024/25</v>
          </cell>
        </row>
        <row r="13">
          <cell r="G13" t="str">
            <v>2025/26</v>
          </cell>
        </row>
        <row r="14">
          <cell r="G14" t="str">
            <v>2020/21</v>
          </cell>
        </row>
      </sheetData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2-23 submitted baselines"/>
      <sheetName val="22-23 HN places"/>
      <sheetName val="Proposed Free Schools"/>
      <sheetName val="FSM6 update"/>
      <sheetName val="IndicativeNFF NNDR PaidBy ESFA"/>
      <sheetName val="Inputs &amp; Adjustments"/>
      <sheetName val="Local Factors"/>
      <sheetName val="Adjusted Factors"/>
      <sheetName val="LA estimate of NNDR 23-24"/>
      <sheetName val="22-23 final baselines"/>
      <sheetName val="Commentary"/>
      <sheetName val="Factor value limits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Split sites data"/>
      <sheetName val="Post-16 infrastructure changes"/>
      <sheetName val="Validation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L47" t="str">
            <v>NFF</v>
          </cell>
        </row>
        <row r="48">
          <cell r="L48" t="str">
            <v>NFF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6600"/>
    <pageSetUpPr fitToPage="1"/>
  </sheetPr>
  <dimension ref="A1:Q313"/>
  <sheetViews>
    <sheetView showGridLines="0" showRowColHeaders="0" tabSelected="1" zoomScaleNormal="100" workbookViewId="0">
      <pane ySplit="4" topLeftCell="A5" activePane="bottomLeft" state="frozen"/>
      <selection pane="bottomLeft" activeCell="G139" activeCellId="2" sqref="G110 G126 G139"/>
    </sheetView>
  </sheetViews>
  <sheetFormatPr defaultColWidth="8" defaultRowHeight="13.2" x14ac:dyDescent="0.25"/>
  <cols>
    <col min="1" max="1" width="52.6640625" style="4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P4" s="16"/>
    </row>
    <row r="5" spans="1:17" ht="13.5" customHeight="1" x14ac:dyDescent="0.25">
      <c r="A5" s="17" t="s">
        <v>16</v>
      </c>
      <c r="B5" s="18">
        <v>307</v>
      </c>
      <c r="C5" s="19">
        <f>SUM('[1]2 - Pupil No.'!B7:B13)</f>
        <v>313</v>
      </c>
      <c r="D5" s="19">
        <f>SUM('[1]2 - Pupil No.'!C7:C13)</f>
        <v>309</v>
      </c>
      <c r="E5" s="19">
        <f>SUM('[1]2 - Pupil No.'!D7:D13)</f>
        <v>313</v>
      </c>
      <c r="F5" s="19">
        <f>SUM('[1]2 - Pupil No.'!E7:E13)</f>
        <v>313</v>
      </c>
      <c r="G5" s="20">
        <f>SUM('[1]2 - Pupil No.'!F7:F13)</f>
        <v>313</v>
      </c>
      <c r="H5" s="21" t="s">
        <v>17</v>
      </c>
    </row>
    <row r="6" spans="1:17" ht="13.5" customHeight="1" x14ac:dyDescent="0.25">
      <c r="A6" s="22"/>
      <c r="B6" s="23"/>
      <c r="C6" s="24"/>
      <c r="D6" s="24"/>
      <c r="E6" s="24"/>
      <c r="F6" s="24"/>
      <c r="G6" s="25"/>
    </row>
    <row r="7" spans="1:17" ht="13.5" customHeight="1" x14ac:dyDescent="0.25">
      <c r="A7" s="22" t="s">
        <v>18</v>
      </c>
      <c r="B7" s="26">
        <v>0</v>
      </c>
      <c r="C7" s="24">
        <f>SUM('[1]2 - Pupil No.'!B14:B18)</f>
        <v>0</v>
      </c>
      <c r="D7" s="24">
        <f>SUM('[1]2 - Pupil No.'!C14:C18)</f>
        <v>0</v>
      </c>
      <c r="E7" s="24">
        <f>SUM('[1]2 - Pupil No.'!D14:D18)</f>
        <v>0</v>
      </c>
      <c r="F7" s="24">
        <f>SUM('[1]2 - Pupil No.'!E14:E18)</f>
        <v>0</v>
      </c>
      <c r="G7" s="25">
        <f>SUM('[1]2 - Pupil No.'!F14:F18)</f>
        <v>0</v>
      </c>
      <c r="H7" s="21" t="s">
        <v>17</v>
      </c>
    </row>
    <row r="8" spans="1:17" ht="13.5" customHeight="1" x14ac:dyDescent="0.25">
      <c r="A8" s="22"/>
      <c r="B8" s="23"/>
      <c r="C8" s="24"/>
      <c r="D8" s="24"/>
      <c r="E8" s="24"/>
      <c r="F8" s="24"/>
      <c r="G8" s="25"/>
    </row>
    <row r="9" spans="1:17" ht="13.5" customHeight="1" x14ac:dyDescent="0.25">
      <c r="A9" s="22" t="s">
        <v>19</v>
      </c>
      <c r="B9" s="27">
        <v>0</v>
      </c>
      <c r="C9" s="28">
        <f>'[1]2 - Pupil No.'!B48</f>
        <v>0</v>
      </c>
      <c r="D9" s="28">
        <f>'[1]2 - Pupil No.'!C48</f>
        <v>0</v>
      </c>
      <c r="E9" s="28">
        <f>'[1]2 - Pupil No.'!D48</f>
        <v>0</v>
      </c>
      <c r="F9" s="28">
        <f>'[1]2 - Pupil No.'!E48</f>
        <v>0</v>
      </c>
      <c r="G9" s="29">
        <f>'[1]2 - Pupil No.'!F48</f>
        <v>0</v>
      </c>
      <c r="H9" s="21" t="s">
        <v>17</v>
      </c>
    </row>
    <row r="10" spans="1:17" ht="13.5" customHeight="1" x14ac:dyDescent="0.25">
      <c r="A10" s="22"/>
      <c r="B10" s="23"/>
      <c r="C10" s="24"/>
      <c r="D10" s="24"/>
      <c r="E10" s="24"/>
      <c r="F10" s="24"/>
      <c r="G10" s="25"/>
    </row>
    <row r="11" spans="1:17" ht="13.5" customHeight="1" x14ac:dyDescent="0.25">
      <c r="A11" s="22" t="s">
        <v>20</v>
      </c>
      <c r="B11" s="26">
        <v>0</v>
      </c>
      <c r="C11" s="24">
        <f>'[1]2 - Pupil No.'!B53</f>
        <v>0</v>
      </c>
      <c r="D11" s="24">
        <f>'[1]2 - Pupil No.'!C53</f>
        <v>0</v>
      </c>
      <c r="E11" s="24">
        <f>'[1]2 - Pupil No.'!D53</f>
        <v>0</v>
      </c>
      <c r="F11" s="24">
        <f>'[1]2 - Pupil No.'!E53</f>
        <v>0</v>
      </c>
      <c r="G11" s="25">
        <f>'[1]2 - Pupil No.'!F53</f>
        <v>0</v>
      </c>
      <c r="H11" s="21" t="s">
        <v>17</v>
      </c>
    </row>
    <row r="12" spans="1:17" ht="13.5" customHeight="1" thickBot="1" x14ac:dyDescent="0.3">
      <c r="A12" s="30"/>
      <c r="B12" s="31"/>
      <c r="C12" s="32"/>
      <c r="D12" s="32"/>
      <c r="E12" s="32"/>
      <c r="F12" s="32"/>
      <c r="G12" s="33"/>
    </row>
    <row r="13" spans="1:17" x14ac:dyDescent="0.25">
      <c r="A13" s="17"/>
      <c r="B13" s="34" t="s">
        <v>21</v>
      </c>
      <c r="C13" s="34" t="s">
        <v>21</v>
      </c>
      <c r="D13" s="34" t="s">
        <v>21</v>
      </c>
      <c r="E13" s="34" t="s">
        <v>21</v>
      </c>
      <c r="F13" s="34" t="s">
        <v>21</v>
      </c>
      <c r="G13" s="35" t="s">
        <v>21</v>
      </c>
      <c r="H13" s="36" t="s">
        <v>22</v>
      </c>
      <c r="J13" s="37" t="s">
        <v>23</v>
      </c>
      <c r="K13" s="37"/>
      <c r="L13" s="37"/>
      <c r="M13" s="37"/>
      <c r="N13" s="37"/>
      <c r="O13" s="37"/>
      <c r="P13" s="37"/>
      <c r="Q13" s="37"/>
    </row>
    <row r="14" spans="1:17" x14ac:dyDescent="0.25">
      <c r="A14" s="22"/>
      <c r="B14" s="38"/>
      <c r="C14" s="38"/>
      <c r="D14" s="38"/>
      <c r="E14" s="38"/>
      <c r="F14" s="38"/>
      <c r="G14" s="39"/>
      <c r="H14" s="40" t="str">
        <f ca="1">IF(OR([1]Validation!F9="INCORRECT",[1]Validation!D13="NOT ENTERED",[1]Validation!E18="NOT ENTERED",[1]Validation!F10="INCORRECT",[1]Validation!E22="NOT ENTERED",[1]Validation!L11="NOT ENTERED",[1]Validation!L12="NOT ENTERED",[1]Validation!L13="NOT ENTERED",[1]Validation!L14="NOT ENTERED",[1]Validation!L15="NOT ENTERED",[1]Validation!L16="NOT ENTERED",[1]Validation!L17="NOT ENTERED",[1]Validation!L18="NOT ENTERED", [1]Validation!L19="NOT ENTERED",[1]Validation!L20="NOT ENTERED",[1]Validation!L21="NOT ENTERED",[1]Validation!L22="NOT ENTERED",[1]Validation!L23="NOT ENTERED",[1]Validation!L24="NOT ENTERED",[1]Validation!L25="NOT ENTERED",[1]Validation!E41="NOT ENTERED",[1]Validation!F41="NOT ENTERED",[1]Validation!G41="NOT ENTERED",[1]Validation!H41="NOT ENTERED",[1]Validation!I41="NOT ENTERED", [1]Validation!D32="NOT ENTERED",[1]Validation!E32="NOT ENTERED",[1]Validation!F32="NOT ENTERED",[1]Validation!G32="NOT ENTERED",[1]Validation!H32="NOT ENTERED",[1]Validation!D36="NOT ENTERED",[1]Validation!E36="NOT ENTERED",[1]Validation!F36="NOT ENTERED",[1]Validation!G36="NOT ENTERED",[1]Validation!H36="NOT ENTERED",[1]Validation!I36="NOT ENTERED", [1]Validation!D37="NOT ENTERED",[1]Validation!E37="NOT ENTERED",[1]Validation!F37="NOT ENTERED",[1]Validation!G37="NOT ENTERED",[1]Validation!H37="NOT ENTERED",[1]Validation!I37="NOT ENTERED",[1]Validation!D38="NOT ENTERED",[1]Validation!E38="NOT ENTERED",[1]Validation!F38="NOT ENTERED",[1]Validation!G38="NOT ENTERED",[1]Validation!H38="NOT ENTERED",[1]Validation!I38="NOT ENTERED", [1]Validation!D39="NOT ENTERED",[1]Validation!E39="NOT ENTERED",[1]Validation!F39="NOT ENTERED",[1]Validation!G39="NOT ENTERED",[1]Validation!H39="NOT ENTERED",[1]Validation!I39="NOT ENTERED",[1]Validation!D40="NOT ENTERED",[1]Validation!E40="NOT ENTERED",[1]Validation!F40="NOT ENTERED",[1]Validation!G40="NOT ENTERED",[1]Validation!H40="NOT ENTERED",[1]Validation!I40="NOT ENTERED",[1]Validation!D41="NOT ENTERED",[1]Validation!E41="NOT ENTERED",[1]Validation!F41="NOT ENTERED",[1]Validation!G41="NOT ENTERED",[1]Validation!H41="NOT ENTERED",[1]Validation!I41="NOT ENTERED",[1]Validation!D42="NOT ENTERED",[1]Validation!E42="NOT ENTERED",[1]Validation!F42="NOT ENTERED",[1]Validation!G42="NOT ENTERED",[1]Validation!H42="NOT ENTERED",[1]Validation!I42="NOT ENTERED",[1]Validation!D43="NOT ENTERED",[1]Validation!E43="NOT ENTERED",[1]Validation!F43="NOT ENTERED",[1]Validation!G43="NOT ENTERED",[1]Validation!H43="NOT ENTERED",[1]Validation!I43="NOT ENTERED", [1]Validation!D44="NOT ENTERED",[1]Validation!E44="NOT ENTERED",[1]Validation!F44="NOT ENTERED",[1]Validation!G44="NOT ENTERED",[1]Validation!H44="NOT ENTERED",[1]Validation!I44="NOT ENTERED", [1]Validation!D45="NOT ENTERED",[1]Validation!E45="NOT ENTERED",[1]Validation!F45="NOT ENTERED",[1]Validation!G45="NOT ENTERED",[1]Validation!H45="NOT ENTERED",[1]Validation!I45="NOT ENTERED", [1]Validation!D46="NOT ENTERED",[1]Validation!E46="NOT ENTERED",[1]Validation!F46="NOT ENTERED",[1]Validation!G46="NOT ENTERED",[1]Validation!H46="NOT ENTERED",[1]Validation!I46="NOT ENTERED",[1]Validation!D47="NOT ENTERED",[1]Validation!E47="NOT ENTERED",[1]Validation!F47="NOT ENTERED",[1]Validation!G47="NOT ENTERED",[1]Validation!H47="NOT ENTERED",[1]Validation!I47="NOT ENTERED",[1]Validation!D48="NOT ENTERED",[1]Validation!E48="NOT ENTERED",[1]Validation!F48="NOT ENTERED",[1]Validation!G48="NOT ENTERED",[1]Validation!H48="NOT ENTERED",[1]Validation!I48="NOT ENTERED",[1]Validation!D49="NOT ENTERED",[1]Validation!E49="NOT ENTERED",[1]Validation!F49="NOT ENTERED",[1]Validation!G49="NOT ENTERED",[1]Validation!H49="NOT ENTERED",[1]Validation!I49="NOT ENTERED",[1]Validation!D50="NOT ENTERED",[1]Validation!E50="NOT ENTERED",[1]Validation!F50="NOT ENTERED",[1]Validation!G50="NOT ENTERED",[1]Validation!H50="NOT ENTERED",[1]Validation!I50="NOT ENTERED",[1]Validation!D51="NOT ENTERED",[1]Validation!E51="NOT ENTERED",[1]Validation!F51="NOT ENTERED",[1]Validation!G51="NOT ENTERED",[1]Validation!H51="NOT ENTERED",[1]Validation!I51="NOT ENTERED",[1]Validation!D26="Incorrect account codes used",[1]Validation!D56="NOT ENTERED",[1]Validation!E56="NOT ENTERED",[1]Validation!F56="NOT ENTERED",[1]Validation!G56="NOT ENTERED",[1]Validation!H56="NOT ENTERED",[1]Validation!D57="NOT ENTERED",[1]Validation!E57="NOT ENTERED",[1]Validation!F57="NOT ENTERED",[1]Validation!G57="NOT ENTERED",[1]Validation!H57="NOT ENTERED",[1]Validation!F69="incorrect",[1]Validation!F70="incorrect",[1]Validation!D63="NOT ENTERED",[1]Validation!E63="NOT ENTERED",[1]Validation!F63="NOT ENTERED",[1]Validation!G63="NOT ENTERED",[1]Validation!D76="INCORRECT",[1]Validation!D82="INCORRECT",[1]Validation!D83="INCORRECT",[1]Validation!D88="NOT ENTERED",[1]Validation!E88="NOT ENTERED",[1]Validation!F88="NOT ENTERED",[1]Validation!G88="NOT ENTERED",[1]Validation!H88="NOT ENTERED",[1]Validation!D89="NOT ENTERED",[1]Validation!E89="NOT ENTERED",[1]Validation!F89="NOT ENTERED",[1]Validation!G89="NOT ENTERED",[1]Validation!H89="NOT ENTERED",[1]Validation!E95="NOT ENTERED"),"INCORRECT","CORRECT")</f>
        <v>INCORRECT</v>
      </c>
      <c r="J14" s="41">
        <v>45070</v>
      </c>
      <c r="K14" s="41"/>
      <c r="L14" s="41"/>
      <c r="M14" s="41"/>
      <c r="N14" s="41"/>
      <c r="O14" s="41"/>
      <c r="P14" s="41"/>
      <c r="Q14" s="41"/>
    </row>
    <row r="15" spans="1:17" x14ac:dyDescent="0.25">
      <c r="A15" s="42" t="s">
        <v>24</v>
      </c>
      <c r="B15" s="43">
        <v>-61797</v>
      </c>
      <c r="C15" s="44">
        <f ca="1">B81</f>
        <v>-88420.130000000354</v>
      </c>
      <c r="D15" s="44">
        <f ca="1">C81</f>
        <v>-91118.083900000202</v>
      </c>
      <c r="E15" s="44">
        <f ca="1">D81</f>
        <v>-24423.554842639482</v>
      </c>
      <c r="F15" s="44">
        <f ca="1">E81</f>
        <v>47381.216720442753</v>
      </c>
      <c r="G15" s="45">
        <f ca="1">F81</f>
        <v>178973.18405536818</v>
      </c>
      <c r="H15" s="4" t="s">
        <v>25</v>
      </c>
    </row>
    <row r="16" spans="1:17" ht="13.8" thickBot="1" x14ac:dyDescent="0.3">
      <c r="A16" s="30"/>
      <c r="B16" s="31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2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1365007</v>
      </c>
      <c r="C19" s="58">
        <f>IFERROR('[1]3b - Schools Block'!C28,0)</f>
        <v>1500978</v>
      </c>
      <c r="D19" s="58">
        <f>IFERROR('[1]3b - Schools Block'!D28,0)</f>
        <v>1520962</v>
      </c>
      <c r="E19" s="58">
        <f>IFERROR('[1]3b - Schools Block'!E28,0)</f>
        <v>1545535.4375688031</v>
      </c>
      <c r="F19" s="58">
        <f>IFERROR('[1]3b - Schools Block'!F28,0)</f>
        <v>1552521.6207566473</v>
      </c>
      <c r="G19" s="59">
        <f>IFERROR('[1]3b - Schools Block'!G28,0)</f>
        <v>1559542.7348604307</v>
      </c>
      <c r="H19" s="21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1426804</v>
      </c>
      <c r="C21" s="63">
        <f t="shared" ca="1" si="0"/>
        <v>1589398.1300000004</v>
      </c>
      <c r="D21" s="63">
        <f t="shared" ca="1" si="0"/>
        <v>1612080.0839000002</v>
      </c>
      <c r="E21" s="63">
        <f t="shared" ca="1" si="0"/>
        <v>1569958.9924114426</v>
      </c>
      <c r="F21" s="63">
        <f t="shared" ca="1" si="0"/>
        <v>1505140.4040362046</v>
      </c>
      <c r="G21" s="64">
        <f t="shared" ca="1" si="0"/>
        <v>1380569.5508050625</v>
      </c>
      <c r="I21" s="48"/>
    </row>
    <row r="22" spans="1:14" ht="14.4" thickTop="1" thickBot="1" x14ac:dyDescent="0.3">
      <c r="A22" s="22"/>
      <c r="B22" s="53"/>
      <c r="C22" s="65"/>
      <c r="D22" s="65"/>
      <c r="E22" s="65"/>
      <c r="F22" s="65"/>
      <c r="G22" s="66"/>
      <c r="I22" s="48"/>
    </row>
    <row r="23" spans="1:14" x14ac:dyDescent="0.25">
      <c r="A23" s="49" t="s">
        <v>30</v>
      </c>
      <c r="B23" s="67"/>
      <c r="C23" s="67"/>
      <c r="D23" s="67"/>
      <c r="E23" s="67"/>
      <c r="F23" s="67"/>
      <c r="G23" s="68"/>
      <c r="I23" s="48"/>
    </row>
    <row r="24" spans="1:14" x14ac:dyDescent="0.25">
      <c r="A24" s="22"/>
      <c r="B24" s="69"/>
      <c r="C24" s="70"/>
      <c r="D24" s="70"/>
      <c r="E24" s="70"/>
      <c r="F24" s="70"/>
      <c r="G24" s="55"/>
      <c r="I24" s="48"/>
      <c r="K24" s="5" t="s">
        <v>31</v>
      </c>
    </row>
    <row r="25" spans="1:14" x14ac:dyDescent="0.25">
      <c r="A25" s="22" t="s">
        <v>32</v>
      </c>
      <c r="B25" s="71">
        <f ca="1">'[1]6 - Income &amp; Expenditure'!D377</f>
        <v>-69330</v>
      </c>
      <c r="C25" s="71">
        <f ca="1">IFERROR('[1]6 - Income &amp; Expenditure'!E377,0)</f>
        <v>-67149</v>
      </c>
      <c r="D25" s="71">
        <f ca="1">IFERROR('[1]6 - Income &amp; Expenditure'!F377,0)</f>
        <v>-61557</v>
      </c>
      <c r="E25" s="71">
        <f ca="1">IFERROR('[1]6 - Income &amp; Expenditure'!G377,0)</f>
        <v>-61997</v>
      </c>
      <c r="F25" s="71">
        <f ca="1">IFERROR('[1]6 - Income &amp; Expenditure'!H377,0)</f>
        <v>-61928</v>
      </c>
      <c r="G25" s="59">
        <f ca="1">IFERROR('[1]6 - Income &amp; Expenditure'!I377,0)</f>
        <v>-61858</v>
      </c>
      <c r="I25" s="48"/>
      <c r="J25" s="72">
        <f t="shared" ref="J25:J37" ca="1" si="1">IFERROR((C25-B25)/B25,0)</f>
        <v>-3.1458243184768496E-2</v>
      </c>
      <c r="K25" s="48" t="s">
        <v>33</v>
      </c>
      <c r="L25" s="4">
        <f ca="1">IF(OR(K25&lt;&gt;"",AND(ABS(J25)&lt;0.2499)),0,1)</f>
        <v>0</v>
      </c>
      <c r="M25" s="73">
        <f ca="1">B25-C25</f>
        <v>-2181</v>
      </c>
      <c r="N25" s="4">
        <f ca="1">IF(AND(AND(J25=0,M25&lt;&gt;0,K25="")),1,0)</f>
        <v>0</v>
      </c>
    </row>
    <row r="26" spans="1:14" x14ac:dyDescent="0.25">
      <c r="A26" s="22" t="s">
        <v>34</v>
      </c>
      <c r="B26" s="71">
        <f ca="1">'[1]6 - Income &amp; Expenditure'!D382</f>
        <v>0</v>
      </c>
      <c r="C26" s="71">
        <f ca="1">'[1]6 - Income &amp; Expenditure'!E382</f>
        <v>0</v>
      </c>
      <c r="D26" s="71">
        <f ca="1">'[1]6 - Income &amp; Expenditure'!F382</f>
        <v>0</v>
      </c>
      <c r="E26" s="71">
        <f ca="1">'[1]6 - Income &amp; Expenditure'!G382</f>
        <v>0</v>
      </c>
      <c r="F26" s="71">
        <f ca="1">'[1]6 - Income &amp; Expenditure'!H382</f>
        <v>0</v>
      </c>
      <c r="G26" s="59">
        <f ca="1">'[1]6 - Income &amp; Expenditure'!I382</f>
        <v>0</v>
      </c>
      <c r="I26" s="48"/>
      <c r="J26" s="72">
        <f t="shared" ca="1" si="1"/>
        <v>0</v>
      </c>
      <c r="K26" s="48"/>
      <c r="L26" s="4">
        <f t="shared" ref="L26:L37" ca="1" si="2">IF(OR(K26&lt;&gt;"",AND(ABS(J26)&lt;0.25)),0,1)</f>
        <v>0</v>
      </c>
      <c r="M26" s="73">
        <f t="shared" ref="M26:M37" ca="1" si="3">B26-C26</f>
        <v>0</v>
      </c>
      <c r="N26" s="4">
        <f t="shared" ref="N26:N37" ca="1" si="4">IF(AND(AND(J26=0,M26&lt;&gt;0,K26="")),1,0)</f>
        <v>0</v>
      </c>
    </row>
    <row r="27" spans="1:14" x14ac:dyDescent="0.25">
      <c r="A27" s="22" t="s">
        <v>35</v>
      </c>
      <c r="B27" s="71">
        <f ca="1">'[1]6 - Income &amp; Expenditure'!D388</f>
        <v>-76079.62</v>
      </c>
      <c r="C27" s="71">
        <f ca="1">'[1]6 - Income &amp; Expenditure'!E388</f>
        <v>-89757</v>
      </c>
      <c r="D27" s="71">
        <f ca="1">'[1]6 - Income &amp; Expenditure'!F388</f>
        <v>-68632</v>
      </c>
      <c r="E27" s="71">
        <f ca="1">'[1]6 - Income &amp; Expenditure'!G388</f>
        <v>-46119</v>
      </c>
      <c r="F27" s="71">
        <f ca="1">'[1]6 - Income &amp; Expenditure'!H388</f>
        <v>-42189</v>
      </c>
      <c r="G27" s="59">
        <f ca="1">'[1]6 - Income &amp; Expenditure'!I388</f>
        <v>-33985.583333333336</v>
      </c>
      <c r="I27" s="48"/>
      <c r="J27" s="72">
        <f t="shared" ca="1" si="1"/>
        <v>0.17977718605850038</v>
      </c>
      <c r="K27" s="48"/>
      <c r="L27" s="4">
        <f t="shared" ca="1" si="2"/>
        <v>0</v>
      </c>
      <c r="M27" s="73">
        <f t="shared" ca="1" si="3"/>
        <v>13677.380000000005</v>
      </c>
      <c r="N27" s="4">
        <f t="shared" ca="1" si="4"/>
        <v>0</v>
      </c>
    </row>
    <row r="28" spans="1:14" x14ac:dyDescent="0.25">
      <c r="A28" s="22" t="s">
        <v>36</v>
      </c>
      <c r="B28" s="71">
        <f ca="1">'[1]6 - Income &amp; Expenditure'!D394</f>
        <v>-1200</v>
      </c>
      <c r="C28" s="71">
        <f ca="1">'[1]6 - Income &amp; Expenditure'!E394</f>
        <v>-3256.93</v>
      </c>
      <c r="D28" s="71">
        <f ca="1">'[1]6 - Income &amp; Expenditure'!F394</f>
        <v>0</v>
      </c>
      <c r="E28" s="71">
        <f ca="1">'[1]6 - Income &amp; Expenditure'!G394</f>
        <v>0</v>
      </c>
      <c r="F28" s="71">
        <f ca="1">'[1]6 - Income &amp; Expenditure'!H394</f>
        <v>0</v>
      </c>
      <c r="G28" s="59">
        <f ca="1">'[1]6 - Income &amp; Expenditure'!I394</f>
        <v>0</v>
      </c>
      <c r="I28" s="48"/>
      <c r="J28" s="72">
        <f ca="1">IFERROR((C28-B28)/B28,0)</f>
        <v>1.7141083333333331</v>
      </c>
      <c r="K28" s="48" t="s">
        <v>37</v>
      </c>
      <c r="L28" s="4">
        <f ca="1">IF(OR(K28&lt;&gt;"",AND(ABS(J28)&lt;0.25)),0,1)</f>
        <v>0</v>
      </c>
      <c r="M28" s="73">
        <f ca="1">B28-C28</f>
        <v>2056.9299999999998</v>
      </c>
      <c r="N28" s="4">
        <f ca="1">IF(AND(AND(J28=0,M28&lt;&gt;0,K28="")),1,0)</f>
        <v>0</v>
      </c>
    </row>
    <row r="29" spans="1:14" x14ac:dyDescent="0.25">
      <c r="A29" s="22" t="s">
        <v>38</v>
      </c>
      <c r="B29" s="71">
        <f ca="1">'[1]6 - Income &amp; Expenditure'!D400</f>
        <v>729</v>
      </c>
      <c r="C29" s="71">
        <f ca="1">'[1]6 - Income &amp; Expenditure'!E400</f>
        <v>0</v>
      </c>
      <c r="D29" s="71">
        <f ca="1">'[1]6 - Income &amp; Expenditure'!F400</f>
        <v>0</v>
      </c>
      <c r="E29" s="71">
        <f ca="1">'[1]6 - Income &amp; Expenditure'!G400</f>
        <v>0</v>
      </c>
      <c r="F29" s="71">
        <f ca="1">'[1]6 - Income &amp; Expenditure'!H400</f>
        <v>0</v>
      </c>
      <c r="G29" s="59">
        <f ca="1">'[1]6 - Income &amp; Expenditure'!I400</f>
        <v>0</v>
      </c>
      <c r="I29" s="48"/>
      <c r="J29" s="72">
        <f t="shared" ca="1" si="1"/>
        <v>-1</v>
      </c>
      <c r="K29" s="48" t="s">
        <v>39</v>
      </c>
      <c r="L29" s="4">
        <f t="shared" ca="1" si="2"/>
        <v>0</v>
      </c>
      <c r="M29" s="73">
        <f t="shared" ca="1" si="3"/>
        <v>729</v>
      </c>
      <c r="N29" s="4">
        <f t="shared" ca="1" si="4"/>
        <v>0</v>
      </c>
    </row>
    <row r="30" spans="1:14" x14ac:dyDescent="0.25">
      <c r="A30" s="22" t="s">
        <v>40</v>
      </c>
      <c r="B30" s="71">
        <f ca="1">'[1]6 - Income &amp; Expenditure'!D405</f>
        <v>0</v>
      </c>
      <c r="C30" s="71">
        <f ca="1">'[1]6 - Income &amp; Expenditure'!E405</f>
        <v>0</v>
      </c>
      <c r="D30" s="71">
        <f ca="1">'[1]6 - Income &amp; Expenditure'!F405</f>
        <v>0</v>
      </c>
      <c r="E30" s="71">
        <f ca="1">'[1]6 - Income &amp; Expenditure'!G405</f>
        <v>0</v>
      </c>
      <c r="F30" s="71">
        <f ca="1">'[1]6 - Income &amp; Expenditure'!H405</f>
        <v>0</v>
      </c>
      <c r="G30" s="59">
        <f ca="1">'[1]6 - Income &amp; Expenditure'!I405</f>
        <v>0</v>
      </c>
      <c r="I30" s="48"/>
      <c r="J30" s="72">
        <f t="shared" ca="1" si="1"/>
        <v>0</v>
      </c>
      <c r="K30" s="48"/>
      <c r="L30" s="4">
        <f t="shared" ca="1" si="2"/>
        <v>0</v>
      </c>
      <c r="M30" s="73">
        <f t="shared" ca="1" si="3"/>
        <v>0</v>
      </c>
      <c r="N30" s="4">
        <f t="shared" ca="1" si="4"/>
        <v>0</v>
      </c>
    </row>
    <row r="31" spans="1:14" x14ac:dyDescent="0.25">
      <c r="A31" s="22" t="s">
        <v>41</v>
      </c>
      <c r="B31" s="71">
        <f ca="1">'[1]6 - Income &amp; Expenditure'!D422</f>
        <v>-18590.55</v>
      </c>
      <c r="C31" s="71">
        <f ca="1">'[1]6 - Income &amp; Expenditure'!E422</f>
        <v>-15479.25</v>
      </c>
      <c r="D31" s="71">
        <f ca="1">'[1]6 - Income &amp; Expenditure'!F422</f>
        <v>-7500</v>
      </c>
      <c r="E31" s="71">
        <f ca="1">'[1]6 - Income &amp; Expenditure'!G422</f>
        <v>-7500</v>
      </c>
      <c r="F31" s="71">
        <f ca="1">'[1]6 - Income &amp; Expenditure'!H422</f>
        <v>-7500</v>
      </c>
      <c r="G31" s="59">
        <f ca="1">'[1]6 - Income &amp; Expenditure'!I422</f>
        <v>-7500</v>
      </c>
      <c r="I31" s="48"/>
      <c r="J31" s="72">
        <f t="shared" ca="1" si="1"/>
        <v>-0.16735922283095439</v>
      </c>
      <c r="K31" s="48" t="s">
        <v>42</v>
      </c>
      <c r="L31" s="4">
        <f t="shared" ca="1" si="2"/>
        <v>0</v>
      </c>
      <c r="M31" s="73">
        <f t="shared" ca="1" si="3"/>
        <v>-3111.2999999999993</v>
      </c>
      <c r="N31" s="4">
        <f t="shared" ca="1" si="4"/>
        <v>0</v>
      </c>
    </row>
    <row r="32" spans="1:14" x14ac:dyDescent="0.25">
      <c r="A32" s="22" t="s">
        <v>43</v>
      </c>
      <c r="B32" s="71">
        <f ca="1">'[1]6 - Income &amp; Expenditure'!D427</f>
        <v>-5801.3</v>
      </c>
      <c r="C32" s="71">
        <f ca="1">'[1]6 - Income &amp; Expenditure'!E427</f>
        <v>-7000</v>
      </c>
      <c r="D32" s="71">
        <f ca="1">'[1]6 - Income &amp; Expenditure'!F427</f>
        <v>-6000</v>
      </c>
      <c r="E32" s="71">
        <f ca="1">'[1]6 - Income &amp; Expenditure'!G427</f>
        <v>-6000</v>
      </c>
      <c r="F32" s="71">
        <f ca="1">'[1]6 - Income &amp; Expenditure'!H427</f>
        <v>-6000</v>
      </c>
      <c r="G32" s="59">
        <f ca="1">'[1]6 - Income &amp; Expenditure'!I427</f>
        <v>-6000</v>
      </c>
      <c r="I32" s="48"/>
      <c r="J32" s="72">
        <f t="shared" ca="1" si="1"/>
        <v>0.20662610104631718</v>
      </c>
      <c r="K32" s="48"/>
      <c r="L32" s="4">
        <f t="shared" ca="1" si="2"/>
        <v>0</v>
      </c>
      <c r="M32" s="73">
        <f t="shared" ca="1" si="3"/>
        <v>1198.6999999999998</v>
      </c>
      <c r="N32" s="4">
        <f t="shared" ca="1" si="4"/>
        <v>0</v>
      </c>
    </row>
    <row r="33" spans="1:14" x14ac:dyDescent="0.25">
      <c r="A33" s="22" t="s">
        <v>44</v>
      </c>
      <c r="B33" s="71">
        <f ca="1">'[1]6 - Income &amp; Expenditure'!D432</f>
        <v>-20580.38</v>
      </c>
      <c r="C33" s="71">
        <f ca="1">'[1]6 - Income &amp; Expenditure'!E432</f>
        <v>-10000</v>
      </c>
      <c r="D33" s="71">
        <f ca="1">'[1]6 - Income &amp; Expenditure'!F432</f>
        <v>0</v>
      </c>
      <c r="E33" s="71">
        <f ca="1">'[1]6 - Income &amp; Expenditure'!G432</f>
        <v>0</v>
      </c>
      <c r="F33" s="71">
        <f ca="1">'[1]6 - Income &amp; Expenditure'!H432</f>
        <v>0</v>
      </c>
      <c r="G33" s="59">
        <f ca="1">'[1]6 - Income &amp; Expenditure'!I432</f>
        <v>0</v>
      </c>
      <c r="I33" s="48"/>
      <c r="J33" s="72">
        <f t="shared" ca="1" si="1"/>
        <v>-0.51410032273456563</v>
      </c>
      <c r="K33" s="48" t="s">
        <v>45</v>
      </c>
      <c r="L33" s="4">
        <f t="shared" ca="1" si="2"/>
        <v>0</v>
      </c>
      <c r="M33" s="73">
        <f t="shared" ca="1" si="3"/>
        <v>-10580.380000000001</v>
      </c>
      <c r="N33" s="4">
        <f t="shared" ca="1" si="4"/>
        <v>0</v>
      </c>
    </row>
    <row r="34" spans="1:14" x14ac:dyDescent="0.25">
      <c r="A34" s="22" t="s">
        <v>46</v>
      </c>
      <c r="B34" s="71">
        <f ca="1">'[1]6 - Income &amp; Expenditure'!D439</f>
        <v>-8627.2199999999993</v>
      </c>
      <c r="C34" s="71">
        <f ca="1">'[1]6 - Income &amp; Expenditure'!E439</f>
        <v>-7000</v>
      </c>
      <c r="D34" s="71">
        <f ca="1">'[1]6 - Income &amp; Expenditure'!F439</f>
        <v>0</v>
      </c>
      <c r="E34" s="71">
        <f ca="1">'[1]6 - Income &amp; Expenditure'!G439</f>
        <v>0</v>
      </c>
      <c r="F34" s="71">
        <f ca="1">'[1]6 - Income &amp; Expenditure'!H439</f>
        <v>0</v>
      </c>
      <c r="G34" s="59">
        <f ca="1">'[1]6 - Income &amp; Expenditure'!I439</f>
        <v>0</v>
      </c>
      <c r="I34" s="48"/>
      <c r="J34" s="72">
        <f t="shared" ca="1" si="1"/>
        <v>-0.18861464063742428</v>
      </c>
      <c r="K34" s="48" t="s">
        <v>47</v>
      </c>
      <c r="L34" s="4">
        <f t="shared" ca="1" si="2"/>
        <v>0</v>
      </c>
      <c r="M34" s="73">
        <f t="shared" ca="1" si="3"/>
        <v>-1627.2199999999993</v>
      </c>
      <c r="N34" s="4">
        <f t="shared" ca="1" si="4"/>
        <v>0</v>
      </c>
    </row>
    <row r="35" spans="1:14" x14ac:dyDescent="0.25">
      <c r="A35" s="22" t="s">
        <v>48</v>
      </c>
      <c r="B35" s="71">
        <f ca="1">'[1]6 - Income &amp; Expenditure'!D444</f>
        <v>-5284.05</v>
      </c>
      <c r="C35" s="71">
        <f ca="1">'[1]6 - Income &amp; Expenditure'!E444</f>
        <v>-18500</v>
      </c>
      <c r="D35" s="71">
        <f ca="1">'[1]6 - Income &amp; Expenditure'!F444</f>
        <v>-11500</v>
      </c>
      <c r="E35" s="71">
        <f ca="1">'[1]6 - Income &amp; Expenditure'!G444</f>
        <v>-11500</v>
      </c>
      <c r="F35" s="71">
        <f ca="1">'[1]6 - Income &amp; Expenditure'!H444</f>
        <v>-11500</v>
      </c>
      <c r="G35" s="59">
        <f ca="1">'[1]6 - Income &amp; Expenditure'!I444</f>
        <v>-11500</v>
      </c>
      <c r="I35" s="48"/>
      <c r="J35" s="72">
        <f t="shared" ca="1" si="1"/>
        <v>2.5011023741259071</v>
      </c>
      <c r="K35" s="48" t="s">
        <v>49</v>
      </c>
      <c r="L35" s="4">
        <f t="shared" ca="1" si="2"/>
        <v>0</v>
      </c>
      <c r="M35" s="73">
        <f t="shared" ca="1" si="3"/>
        <v>13215.95</v>
      </c>
      <c r="N35" s="4">
        <f t="shared" ca="1" si="4"/>
        <v>0</v>
      </c>
    </row>
    <row r="36" spans="1:14" x14ac:dyDescent="0.25">
      <c r="A36" s="22" t="s">
        <v>50</v>
      </c>
      <c r="B36" s="71">
        <f ca="1">'[1]6 - Income &amp; Expenditure'!D449</f>
        <v>0</v>
      </c>
      <c r="C36" s="71">
        <f ca="1">'[1]6 - Income &amp; Expenditure'!E449</f>
        <v>0</v>
      </c>
      <c r="D36" s="71">
        <f ca="1">'[1]6 - Income &amp; Expenditure'!F449</f>
        <v>0</v>
      </c>
      <c r="E36" s="71">
        <f ca="1">'[1]6 - Income &amp; Expenditure'!G449</f>
        <v>0</v>
      </c>
      <c r="F36" s="71">
        <f ca="1">'[1]6 - Income &amp; Expenditure'!H449</f>
        <v>0</v>
      </c>
      <c r="G36" s="59">
        <f ca="1">'[1]6 - Income &amp; Expenditure'!I449</f>
        <v>0</v>
      </c>
      <c r="I36" s="48"/>
      <c r="J36" s="72">
        <f t="shared" ca="1" si="1"/>
        <v>0</v>
      </c>
      <c r="K36" s="48"/>
      <c r="L36" s="4">
        <f t="shared" ca="1" si="2"/>
        <v>0</v>
      </c>
      <c r="M36" s="73">
        <f t="shared" ca="1" si="3"/>
        <v>0</v>
      </c>
      <c r="N36" s="4">
        <f t="shared" ca="1" si="4"/>
        <v>0</v>
      </c>
    </row>
    <row r="37" spans="1:14" x14ac:dyDescent="0.25">
      <c r="A37" s="22" t="s">
        <v>51</v>
      </c>
      <c r="B37" s="71">
        <f ca="1">'[1]6 - Income &amp; Expenditure'!D455</f>
        <v>-18435.05</v>
      </c>
      <c r="C37" s="71">
        <f ca="1">'[1]6 - Income &amp; Expenditure'!E455</f>
        <v>-13525</v>
      </c>
      <c r="D37" s="71">
        <f ca="1">'[1]6 - Income &amp; Expenditure'!F455</f>
        <v>0</v>
      </c>
      <c r="E37" s="71">
        <f ca="1">'[1]6 - Income &amp; Expenditure'!G455</f>
        <v>0</v>
      </c>
      <c r="F37" s="71">
        <f ca="1">'[1]6 - Income &amp; Expenditure'!H455</f>
        <v>0</v>
      </c>
      <c r="G37" s="59">
        <f ca="1">'[1]6 - Income &amp; Expenditure'!I455</f>
        <v>0</v>
      </c>
      <c r="I37" s="48"/>
      <c r="J37" s="72">
        <f t="shared" ca="1" si="1"/>
        <v>-0.26634318865422113</v>
      </c>
      <c r="K37" s="48" t="s">
        <v>52</v>
      </c>
      <c r="L37" s="4">
        <f t="shared" ca="1" si="2"/>
        <v>0</v>
      </c>
      <c r="M37" s="73">
        <f t="shared" ca="1" si="3"/>
        <v>-4910.0499999999993</v>
      </c>
      <c r="N37" s="4">
        <f t="shared" ca="1" si="4"/>
        <v>0</v>
      </c>
    </row>
    <row r="38" spans="1:14" x14ac:dyDescent="0.25">
      <c r="A38" s="56" t="s">
        <v>53</v>
      </c>
      <c r="B38" s="74">
        <f t="shared" ref="B38:G38" ca="1" si="5">SUM(B25:B37)</f>
        <v>-223199.16999999995</v>
      </c>
      <c r="C38" s="74">
        <f t="shared" ca="1" si="5"/>
        <v>-231667.18</v>
      </c>
      <c r="D38" s="74">
        <f t="shared" ca="1" si="5"/>
        <v>-155189</v>
      </c>
      <c r="E38" s="74">
        <f t="shared" ca="1" si="5"/>
        <v>-133116</v>
      </c>
      <c r="F38" s="74">
        <f t="shared" ca="1" si="5"/>
        <v>-129117</v>
      </c>
      <c r="G38" s="75">
        <f t="shared" ca="1" si="5"/>
        <v>-120843.58333333334</v>
      </c>
      <c r="I38" s="48"/>
    </row>
    <row r="39" spans="1:14" x14ac:dyDescent="0.25">
      <c r="A39" s="56"/>
      <c r="B39" s="71"/>
      <c r="C39" s="76"/>
      <c r="D39" s="71"/>
      <c r="E39" s="71"/>
      <c r="F39" s="71"/>
      <c r="G39" s="77"/>
      <c r="I39" s="48"/>
    </row>
    <row r="40" spans="1:14" ht="13.8" thickBot="1" x14ac:dyDescent="0.3">
      <c r="A40" s="56" t="s">
        <v>54</v>
      </c>
      <c r="B40" s="78">
        <f t="shared" ref="B40:G40" ca="1" si="6">SUM(B38)-B19</f>
        <v>-1588206.17</v>
      </c>
      <c r="C40" s="78">
        <f t="shared" ca="1" si="6"/>
        <v>-1732645.18</v>
      </c>
      <c r="D40" s="78">
        <f t="shared" ca="1" si="6"/>
        <v>-1676151</v>
      </c>
      <c r="E40" s="78">
        <f t="shared" ca="1" si="6"/>
        <v>-1678651.4375688031</v>
      </c>
      <c r="F40" s="78">
        <f t="shared" ca="1" si="6"/>
        <v>-1681638.6207566473</v>
      </c>
      <c r="G40" s="78">
        <f t="shared" ca="1" si="6"/>
        <v>-1680386.318193764</v>
      </c>
      <c r="H40" s="22"/>
      <c r="I40" s="48"/>
    </row>
    <row r="41" spans="1:14" ht="13.8" thickTop="1" x14ac:dyDescent="0.25">
      <c r="A41" s="56"/>
      <c r="B41" s="71"/>
      <c r="C41" s="76"/>
      <c r="D41" s="71"/>
      <c r="E41" s="71"/>
      <c r="F41" s="71"/>
      <c r="G41" s="77"/>
      <c r="I41" s="48"/>
    </row>
    <row r="42" spans="1:14" x14ac:dyDescent="0.25">
      <c r="A42" s="56" t="s">
        <v>55</v>
      </c>
      <c r="B42" s="79"/>
      <c r="C42" s="54"/>
      <c r="D42" s="54"/>
      <c r="E42" s="54"/>
      <c r="F42" s="54"/>
      <c r="G42" s="55"/>
      <c r="I42" s="48"/>
    </row>
    <row r="43" spans="1:14" x14ac:dyDescent="0.25">
      <c r="A43" s="22"/>
      <c r="B43" s="53"/>
      <c r="C43" s="54"/>
      <c r="D43" s="54"/>
      <c r="E43" s="54"/>
      <c r="F43" s="54"/>
      <c r="G43" s="55"/>
      <c r="I43" s="48"/>
    </row>
    <row r="44" spans="1:14" x14ac:dyDescent="0.25">
      <c r="A44" s="22" t="s">
        <v>56</v>
      </c>
      <c r="B44" s="80">
        <f ca="1">'[1]6 - Income &amp; Expenditure'!D15</f>
        <v>758493.19</v>
      </c>
      <c r="C44" s="80">
        <f ca="1">'[1]6 - Income &amp; Expenditure'!E15</f>
        <v>825299</v>
      </c>
      <c r="D44" s="80">
        <f ca="1">'[1]6 - Income &amp; Expenditure'!F15</f>
        <v>833564.5310498171</v>
      </c>
      <c r="E44" s="80">
        <f ca="1">'[1]6 - Income &amp; Expenditure'!G15</f>
        <v>854493.25942365185</v>
      </c>
      <c r="F44" s="80">
        <f ca="1">'[1]6 - Income &amp; Expenditure'!H15</f>
        <v>892710.34857891046</v>
      </c>
      <c r="G44" s="59">
        <f ca="1">'[1]6 - Income &amp; Expenditure'!I15</f>
        <v>929963.06580319139</v>
      </c>
      <c r="I44" s="48"/>
      <c r="J44" s="72">
        <f t="shared" ref="J44:J74" ca="1" si="7">IFERROR((C44-B44)/B44,0)</f>
        <v>8.8077006993299525E-2</v>
      </c>
      <c r="K44" s="48"/>
      <c r="L44" s="4">
        <f t="shared" ref="L44:L74" ca="1" si="8">IF(OR(K44&lt;&gt;"",AND(ABS(J44)&lt;0.25)),0,1)</f>
        <v>0</v>
      </c>
      <c r="M44" s="73">
        <f t="shared" ref="M44:M74" ca="1" si="9">B44-C44</f>
        <v>-66805.810000000056</v>
      </c>
      <c r="N44" s="4">
        <f t="shared" ref="N44:N74" ca="1" si="10">IF(AND(AND(J44=0,M44&lt;&gt;0,K44="")),1,0)</f>
        <v>0</v>
      </c>
    </row>
    <row r="45" spans="1:14" x14ac:dyDescent="0.25">
      <c r="A45" s="22" t="s">
        <v>57</v>
      </c>
      <c r="B45" s="80">
        <f ca="1">'[1]6 - Income &amp; Expenditure'!D27</f>
        <v>0</v>
      </c>
      <c r="C45" s="80">
        <f ca="1">'[1]6 - Income &amp; Expenditure'!E27</f>
        <v>0</v>
      </c>
      <c r="D45" s="80">
        <f ca="1">'[1]6 - Income &amp; Expenditure'!F27</f>
        <v>0</v>
      </c>
      <c r="E45" s="80">
        <f ca="1">'[1]6 - Income &amp; Expenditure'!G27</f>
        <v>0</v>
      </c>
      <c r="F45" s="80">
        <f ca="1">'[1]6 - Income &amp; Expenditure'!H27</f>
        <v>0</v>
      </c>
      <c r="G45" s="59">
        <f ca="1">'[1]6 - Income &amp; Expenditure'!I27</f>
        <v>0</v>
      </c>
      <c r="I45" s="48"/>
      <c r="J45" s="72">
        <f t="shared" ca="1" si="7"/>
        <v>0</v>
      </c>
      <c r="K45" s="48"/>
      <c r="L45" s="4">
        <f t="shared" ca="1" si="8"/>
        <v>0</v>
      </c>
      <c r="M45" s="73">
        <f t="shared" ca="1" si="9"/>
        <v>0</v>
      </c>
      <c r="N45" s="4">
        <f t="shared" ca="1" si="10"/>
        <v>0</v>
      </c>
    </row>
    <row r="46" spans="1:14" x14ac:dyDescent="0.25">
      <c r="A46" s="22" t="s">
        <v>58</v>
      </c>
      <c r="B46" s="80">
        <f ca="1">'[1]6 - Income &amp; Expenditure'!D51</f>
        <v>335028.84000000003</v>
      </c>
      <c r="C46" s="80">
        <f ca="1">'[1]6 - Income &amp; Expenditure'!E51</f>
        <v>449680</v>
      </c>
      <c r="D46" s="80">
        <f ca="1">'[1]6 - Income &amp; Expenditure'!F51</f>
        <v>448803.15760361741</v>
      </c>
      <c r="E46" s="80">
        <f ca="1">'[1]6 - Income &amp; Expenditure'!G51</f>
        <v>433800.23990820476</v>
      </c>
      <c r="F46" s="80">
        <f ca="1">'[1]6 - Income &amp; Expenditure'!H51</f>
        <v>452221.48869848927</v>
      </c>
      <c r="G46" s="59">
        <f ca="1">'[1]6 - Income &amp; Expenditure'!I51</f>
        <v>470920.93897375459</v>
      </c>
      <c r="I46" s="48"/>
      <c r="J46" s="72">
        <f t="shared" ca="1" si="7"/>
        <v>0.34221280770933021</v>
      </c>
      <c r="K46" s="48" t="s">
        <v>59</v>
      </c>
      <c r="L46" s="4">
        <f t="shared" ca="1" si="8"/>
        <v>0</v>
      </c>
      <c r="M46" s="73">
        <f t="shared" ca="1" si="9"/>
        <v>-114651.15999999997</v>
      </c>
      <c r="N46" s="4">
        <f t="shared" ca="1" si="10"/>
        <v>0</v>
      </c>
    </row>
    <row r="47" spans="1:14" x14ac:dyDescent="0.25">
      <c r="A47" s="22" t="s">
        <v>60</v>
      </c>
      <c r="B47" s="80">
        <f ca="1">'[1]6 - Income &amp; Expenditure'!D63</f>
        <v>26770.06</v>
      </c>
      <c r="C47" s="80">
        <f ca="1">'[1]6 - Income &amp; Expenditure'!E63</f>
        <v>14627</v>
      </c>
      <c r="D47" s="80">
        <f ca="1">'[1]6 - Income &amp; Expenditure'!F63</f>
        <v>15165.262021832432</v>
      </c>
      <c r="E47" s="80">
        <f ca="1">'[1]6 - Income &amp; Expenditure'!G63</f>
        <v>15771.87250270573</v>
      </c>
      <c r="F47" s="80">
        <f ca="1">'[1]6 - Income &amp; Expenditure'!H63</f>
        <v>16402.747402813955</v>
      </c>
      <c r="G47" s="59">
        <f ca="1">'[1]6 - Income &amp; Expenditure'!I63</f>
        <v>17058.857298926516</v>
      </c>
      <c r="I47" s="48"/>
      <c r="J47" s="72">
        <f t="shared" ca="1" si="7"/>
        <v>-0.45360600611279916</v>
      </c>
      <c r="K47" s="48" t="s">
        <v>61</v>
      </c>
      <c r="L47" s="4">
        <f t="shared" ca="1" si="8"/>
        <v>0</v>
      </c>
      <c r="M47" s="73">
        <f t="shared" ca="1" si="9"/>
        <v>12143.060000000001</v>
      </c>
      <c r="N47" s="4">
        <f t="shared" ca="1" si="10"/>
        <v>0</v>
      </c>
    </row>
    <row r="48" spans="1:14" x14ac:dyDescent="0.25">
      <c r="A48" s="22" t="s">
        <v>62</v>
      </c>
      <c r="B48" s="80">
        <f ca="1">'[1]6 - Income &amp; Expenditure'!D75</f>
        <v>97281.88</v>
      </c>
      <c r="C48" s="80">
        <f ca="1">'[1]6 - Income &amp; Expenditure'!E75</f>
        <v>100324</v>
      </c>
      <c r="D48" s="80">
        <f ca="1">'[1]6 - Income &amp; Expenditure'!F75</f>
        <v>106270.64479359071</v>
      </c>
      <c r="E48" s="80">
        <f ca="1">'[1]6 - Income &amp; Expenditure'!G75</f>
        <v>110674.07199970441</v>
      </c>
      <c r="F48" s="80">
        <f ca="1">'[1]6 - Income &amp; Expenditure'!H75</f>
        <v>115253.57365681382</v>
      </c>
      <c r="G48" s="59">
        <f ca="1">'[1]6 - Income &amp; Expenditure'!I75</f>
        <v>120016.19945310598</v>
      </c>
      <c r="I48" s="48"/>
      <c r="J48" s="72">
        <f t="shared" ca="1" si="7"/>
        <v>3.1271188426868345E-2</v>
      </c>
      <c r="K48" s="48"/>
      <c r="L48" s="4">
        <f t="shared" ca="1" si="8"/>
        <v>0</v>
      </c>
      <c r="M48" s="73">
        <f t="shared" ca="1" si="9"/>
        <v>-3042.1199999999953</v>
      </c>
      <c r="N48" s="4">
        <f t="shared" ca="1" si="10"/>
        <v>0</v>
      </c>
    </row>
    <row r="49" spans="1:14" x14ac:dyDescent="0.25">
      <c r="A49" s="22" t="s">
        <v>63</v>
      </c>
      <c r="B49" s="80">
        <f ca="1">'[1]6 - Income &amp; Expenditure'!D83</f>
        <v>0</v>
      </c>
      <c r="C49" s="80">
        <f ca="1">'[1]6 - Income &amp; Expenditure'!E83</f>
        <v>0</v>
      </c>
      <c r="D49" s="80">
        <f ca="1">'[1]6 - Income &amp; Expenditure'!F83</f>
        <v>0</v>
      </c>
      <c r="E49" s="80">
        <f ca="1">'[1]6 - Income &amp; Expenditure'!G83</f>
        <v>0</v>
      </c>
      <c r="F49" s="80">
        <f ca="1">'[1]6 - Income &amp; Expenditure'!H83</f>
        <v>0</v>
      </c>
      <c r="G49" s="59">
        <f ca="1">'[1]6 - Income &amp; Expenditure'!I83</f>
        <v>0</v>
      </c>
      <c r="I49" s="48"/>
      <c r="J49" s="72">
        <f t="shared" ca="1" si="7"/>
        <v>0</v>
      </c>
      <c r="K49" s="48"/>
      <c r="L49" s="4">
        <f t="shared" ca="1" si="8"/>
        <v>0</v>
      </c>
      <c r="M49" s="73">
        <f t="shared" ca="1" si="9"/>
        <v>0</v>
      </c>
      <c r="N49" s="4">
        <f t="shared" ca="1" si="10"/>
        <v>0</v>
      </c>
    </row>
    <row r="50" spans="1:14" x14ac:dyDescent="0.25">
      <c r="A50" s="22" t="s">
        <v>64</v>
      </c>
      <c r="B50" s="80">
        <f ca="1">'[1]6 - Income &amp; Expenditure'!D110</f>
        <v>-19211.110000000004</v>
      </c>
      <c r="C50" s="80">
        <f ca="1">'[1]6 - Income &amp; Expenditure'!E110</f>
        <v>-37561.074999999997</v>
      </c>
      <c r="D50" s="80">
        <f ca="1">'[1]6 - Income &amp; Expenditure'!F110</f>
        <v>-1848.258708725331</v>
      </c>
      <c r="E50" s="80">
        <f ca="1">'[1]6 - Income &amp; Expenditure'!G110</f>
        <v>-4698.5150267576291</v>
      </c>
      <c r="F50" s="80">
        <f ca="1">'[1]6 - Income &amp; Expenditure'!H110</f>
        <v>-14005.6443566826</v>
      </c>
      <c r="G50" s="59">
        <f ca="1">'[1]6 - Income &amp; Expenditure'!I110</f>
        <v>-13500.453388914311</v>
      </c>
      <c r="I50" s="48"/>
      <c r="J50" s="72">
        <f t="shared" ca="1" si="7"/>
        <v>0.95517463592681473</v>
      </c>
      <c r="K50" s="48" t="s">
        <v>61</v>
      </c>
      <c r="L50" s="4">
        <f t="shared" ca="1" si="8"/>
        <v>0</v>
      </c>
      <c r="M50" s="73">
        <f t="shared" ca="1" si="9"/>
        <v>18349.964999999993</v>
      </c>
      <c r="N50" s="4">
        <f t="shared" ca="1" si="10"/>
        <v>0</v>
      </c>
    </row>
    <row r="51" spans="1:14" x14ac:dyDescent="0.25">
      <c r="A51" s="22" t="s">
        <v>65</v>
      </c>
      <c r="B51" s="80">
        <f ca="1">'[1]6 - Income &amp; Expenditure'!D137</f>
        <v>5632.48</v>
      </c>
      <c r="C51" s="80">
        <f ca="1">'[1]6 - Income &amp; Expenditure'!E137</f>
        <v>6753.9581000000007</v>
      </c>
      <c r="D51" s="80">
        <f ca="1">'[1]6 - Income &amp; Expenditure'!F137</f>
        <v>6756.924796183871</v>
      </c>
      <c r="E51" s="80">
        <f ca="1">'[1]6 - Income &amp; Expenditure'!G137</f>
        <v>6793.7027731567869</v>
      </c>
      <c r="F51" s="80">
        <f ca="1">'[1]6 - Income &amp; Expenditure'!H137</f>
        <v>7029.5398295112809</v>
      </c>
      <c r="G51" s="59">
        <f ca="1">'[1]6 - Income &amp; Expenditure'!I137</f>
        <v>7263.3880620794043</v>
      </c>
      <c r="I51" s="48"/>
      <c r="J51" s="72">
        <f t="shared" ca="1" si="7"/>
        <v>0.19910911356986644</v>
      </c>
      <c r="K51" s="48"/>
      <c r="L51" s="4">
        <f t="shared" ca="1" si="8"/>
        <v>0</v>
      </c>
      <c r="M51" s="73">
        <f t="shared" ca="1" si="9"/>
        <v>-1121.4781000000012</v>
      </c>
      <c r="N51" s="4">
        <f t="shared" ca="1" si="10"/>
        <v>0</v>
      </c>
    </row>
    <row r="52" spans="1:14" x14ac:dyDescent="0.25">
      <c r="A52" s="22" t="s">
        <v>66</v>
      </c>
      <c r="B52" s="80">
        <f ca="1">'[1]6 - Income &amp; Expenditure'!D144</f>
        <v>8053.6</v>
      </c>
      <c r="C52" s="80">
        <f ca="1">'[1]6 - Income &amp; Expenditure'!E144</f>
        <v>7700</v>
      </c>
      <c r="D52" s="80">
        <f ca="1">'[1]6 - Income &amp; Expenditure'!F144</f>
        <v>6000</v>
      </c>
      <c r="E52" s="80">
        <f ca="1">'[1]6 - Income &amp; Expenditure'!G144</f>
        <v>3500</v>
      </c>
      <c r="F52" s="80">
        <f ca="1">'[1]6 - Income &amp; Expenditure'!H144</f>
        <v>3500</v>
      </c>
      <c r="G52" s="59">
        <f ca="1">'[1]6 - Income &amp; Expenditure'!I144</f>
        <v>3500</v>
      </c>
      <c r="I52" s="48"/>
      <c r="J52" s="72">
        <f t="shared" ca="1" si="7"/>
        <v>-4.3905830932750613E-2</v>
      </c>
      <c r="K52" s="48" t="s">
        <v>67</v>
      </c>
      <c r="L52" s="4">
        <f t="shared" ca="1" si="8"/>
        <v>0</v>
      </c>
      <c r="M52" s="73">
        <f t="shared" ca="1" si="9"/>
        <v>353.60000000000036</v>
      </c>
      <c r="N52" s="4">
        <f t="shared" ca="1" si="10"/>
        <v>0</v>
      </c>
    </row>
    <row r="53" spans="1:14" x14ac:dyDescent="0.25">
      <c r="A53" s="22" t="s">
        <v>68</v>
      </c>
      <c r="B53" s="80">
        <f ca="1">'[1]6 - Income &amp; Expenditure'!D150</f>
        <v>15281.71</v>
      </c>
      <c r="C53" s="80">
        <f ca="1">'[1]6 - Income &amp; Expenditure'!E150</f>
        <v>14777</v>
      </c>
      <c r="D53" s="80">
        <f ca="1">'[1]6 - Income &amp; Expenditure'!F150</f>
        <v>18400</v>
      </c>
      <c r="E53" s="80">
        <f ca="1">'[1]6 - Income &amp; Expenditure'!G150</f>
        <v>18768</v>
      </c>
      <c r="F53" s="80">
        <f ca="1">'[1]6 - Income &amp; Expenditure'!H150</f>
        <v>19143.36</v>
      </c>
      <c r="G53" s="59">
        <f ca="1">'[1]6 - Income &amp; Expenditure'!I150</f>
        <v>19526.227200000001</v>
      </c>
      <c r="I53" s="48"/>
      <c r="J53" s="72">
        <f t="shared" ca="1" si="7"/>
        <v>-3.3027063070821205E-2</v>
      </c>
      <c r="K53" s="48"/>
      <c r="L53" s="4">
        <f t="shared" ca="1" si="8"/>
        <v>0</v>
      </c>
      <c r="M53" s="73">
        <f t="shared" ca="1" si="9"/>
        <v>504.70999999999913</v>
      </c>
      <c r="N53" s="4">
        <f t="shared" ca="1" si="10"/>
        <v>0</v>
      </c>
    </row>
    <row r="54" spans="1:14" x14ac:dyDescent="0.25">
      <c r="A54" s="22" t="s">
        <v>69</v>
      </c>
      <c r="B54" s="80">
        <f ca="1">'[1]6 - Income &amp; Expenditure'!D157</f>
        <v>6271.52</v>
      </c>
      <c r="C54" s="80">
        <f ca="1">'[1]6 - Income &amp; Expenditure'!E157</f>
        <v>5649</v>
      </c>
      <c r="D54" s="80">
        <f ca="1">'[1]6 - Income &amp; Expenditure'!F157</f>
        <v>6913</v>
      </c>
      <c r="E54" s="80">
        <f ca="1">'[1]6 - Income &amp; Expenditure'!G157</f>
        <v>7051.26</v>
      </c>
      <c r="F54" s="80">
        <f ca="1">'[1]6 - Income &amp; Expenditure'!H157</f>
        <v>7192.2852000000003</v>
      </c>
      <c r="G54" s="59">
        <f ca="1">'[1]6 - Income &amp; Expenditure'!I157</f>
        <v>7336.1309040000006</v>
      </c>
      <c r="I54" s="48"/>
      <c r="J54" s="72">
        <f t="shared" ca="1" si="7"/>
        <v>-9.9261423068092006E-2</v>
      </c>
      <c r="K54" s="48" t="s">
        <v>70</v>
      </c>
      <c r="L54" s="4">
        <f t="shared" ca="1" si="8"/>
        <v>0</v>
      </c>
      <c r="M54" s="73">
        <f t="shared" ca="1" si="9"/>
        <v>622.52000000000044</v>
      </c>
      <c r="N54" s="4">
        <f t="shared" ca="1" si="10"/>
        <v>0</v>
      </c>
    </row>
    <row r="55" spans="1:14" x14ac:dyDescent="0.25">
      <c r="A55" s="22" t="s">
        <v>71</v>
      </c>
      <c r="B55" s="80">
        <f ca="1">'[1]6 - Income &amp; Expenditure'!D165</f>
        <v>28662.02</v>
      </c>
      <c r="C55" s="80">
        <f ca="1">'[1]6 - Income &amp; Expenditure'!E165</f>
        <v>27604.560000000001</v>
      </c>
      <c r="D55" s="80">
        <f ca="1">'[1]6 - Income &amp; Expenditure'!F165</f>
        <v>15000</v>
      </c>
      <c r="E55" s="80">
        <f ca="1">'[1]6 - Income &amp; Expenditure'!G165</f>
        <v>13000</v>
      </c>
      <c r="F55" s="80">
        <f ca="1">'[1]6 - Income &amp; Expenditure'!H165</f>
        <v>13000</v>
      </c>
      <c r="G55" s="59">
        <f ca="1">'[1]6 - Income &amp; Expenditure'!I165</f>
        <v>13000</v>
      </c>
      <c r="I55" s="48"/>
      <c r="J55" s="72">
        <f t="shared" ca="1" si="7"/>
        <v>-3.6894119814304752E-2</v>
      </c>
      <c r="K55" s="48" t="s">
        <v>72</v>
      </c>
      <c r="L55" s="4">
        <f t="shared" ca="1" si="8"/>
        <v>0</v>
      </c>
      <c r="M55" s="73">
        <f t="shared" ca="1" si="9"/>
        <v>1057.4599999999991</v>
      </c>
      <c r="N55" s="4">
        <f t="shared" ca="1" si="10"/>
        <v>0</v>
      </c>
    </row>
    <row r="56" spans="1:14" x14ac:dyDescent="0.25">
      <c r="A56" s="22" t="s">
        <v>73</v>
      </c>
      <c r="B56" s="80">
        <f ca="1">'[1]6 - Income &amp; Expenditure'!D170</f>
        <v>4793.4399999999996</v>
      </c>
      <c r="C56" s="80">
        <f ca="1">'[1]6 - Income &amp; Expenditure'!E170</f>
        <v>2500</v>
      </c>
      <c r="D56" s="80">
        <f ca="1">'[1]6 - Income &amp; Expenditure'!F170</f>
        <v>3500</v>
      </c>
      <c r="E56" s="80">
        <f ca="1">'[1]6 - Income &amp; Expenditure'!G170</f>
        <v>3675</v>
      </c>
      <c r="F56" s="80">
        <f ca="1">'[1]6 - Income &amp; Expenditure'!H170</f>
        <v>3858.75</v>
      </c>
      <c r="G56" s="59">
        <f ca="1">'[1]6 - Income &amp; Expenditure'!I170</f>
        <v>4051.6875</v>
      </c>
      <c r="I56" s="48"/>
      <c r="J56" s="72">
        <f t="shared" ca="1" si="7"/>
        <v>-0.47845388697887109</v>
      </c>
      <c r="K56" s="48" t="s">
        <v>74</v>
      </c>
      <c r="L56" s="4">
        <f t="shared" ca="1" si="8"/>
        <v>0</v>
      </c>
      <c r="M56" s="73">
        <f t="shared" ca="1" si="9"/>
        <v>2293.4399999999996</v>
      </c>
      <c r="N56" s="4">
        <f t="shared" ca="1" si="10"/>
        <v>0</v>
      </c>
    </row>
    <row r="57" spans="1:14" x14ac:dyDescent="0.25">
      <c r="A57" s="22" t="s">
        <v>75</v>
      </c>
      <c r="B57" s="80">
        <f ca="1">'[1]6 - Income &amp; Expenditure'!D176</f>
        <v>29450.94</v>
      </c>
      <c r="C57" s="80">
        <f ca="1">'[1]6 - Income &amp; Expenditure'!E176</f>
        <v>38819</v>
      </c>
      <c r="D57" s="80">
        <f ca="1">'[1]6 - Income &amp; Expenditure'!F176</f>
        <v>39610</v>
      </c>
      <c r="E57" s="80">
        <f ca="1">'[1]6 - Income &amp; Expenditure'!G176</f>
        <v>40385.199999999997</v>
      </c>
      <c r="F57" s="80">
        <f ca="1">'[1]6 - Income &amp; Expenditure'!H176</f>
        <v>41175.903999999995</v>
      </c>
      <c r="G57" s="59">
        <f ca="1">'[1]6 - Income &amp; Expenditure'!I176</f>
        <v>41982.422079999997</v>
      </c>
      <c r="I57" s="48"/>
      <c r="J57" s="72">
        <f t="shared" ca="1" si="7"/>
        <v>0.3180903563689309</v>
      </c>
      <c r="K57" s="48"/>
      <c r="L57" s="4">
        <f t="shared" ca="1" si="8"/>
        <v>1</v>
      </c>
      <c r="M57" s="73">
        <f t="shared" ca="1" si="9"/>
        <v>-9368.0600000000013</v>
      </c>
      <c r="N57" s="4">
        <f t="shared" ca="1" si="10"/>
        <v>0</v>
      </c>
    </row>
    <row r="58" spans="1:14" x14ac:dyDescent="0.25">
      <c r="A58" s="22" t="s">
        <v>76</v>
      </c>
      <c r="B58" s="80">
        <f ca="1">'[1]6 - Income &amp; Expenditure'!D181</f>
        <v>7461.41</v>
      </c>
      <c r="C58" s="80">
        <f ca="1">'[1]6 - Income &amp; Expenditure'!E181</f>
        <v>7200</v>
      </c>
      <c r="D58" s="80">
        <f ca="1">'[1]6 - Income &amp; Expenditure'!F181</f>
        <v>7560</v>
      </c>
      <c r="E58" s="80">
        <f ca="1">'[1]6 - Income &amp; Expenditure'!G181</f>
        <v>7938</v>
      </c>
      <c r="F58" s="80">
        <f ca="1">'[1]6 - Income &amp; Expenditure'!H181</f>
        <v>8334.9</v>
      </c>
      <c r="G58" s="59">
        <f ca="1">'[1]6 - Income &amp; Expenditure'!I181</f>
        <v>8751.6450000000004</v>
      </c>
      <c r="I58" s="48"/>
      <c r="J58" s="72">
        <f t="shared" ca="1" si="7"/>
        <v>-3.5034933075651906E-2</v>
      </c>
      <c r="K58" s="48"/>
      <c r="L58" s="4">
        <f t="shared" ca="1" si="8"/>
        <v>0</v>
      </c>
      <c r="M58" s="73">
        <f t="shared" ca="1" si="9"/>
        <v>261.40999999999985</v>
      </c>
      <c r="N58" s="4">
        <f t="shared" ca="1" si="10"/>
        <v>0</v>
      </c>
    </row>
    <row r="59" spans="1:14" x14ac:dyDescent="0.25">
      <c r="A59" s="22" t="s">
        <v>77</v>
      </c>
      <c r="B59" s="80">
        <f ca="1">'[1]6 - Income &amp; Expenditure'!D188</f>
        <v>19861.900000000001</v>
      </c>
      <c r="C59" s="80">
        <f ca="1">'[1]6 - Income &amp; Expenditure'!E188</f>
        <v>36011.023000000001</v>
      </c>
      <c r="D59" s="80">
        <f ca="1">'[1]6 - Income &amp; Expenditure'!F188</f>
        <v>25709.369549999999</v>
      </c>
      <c r="E59" s="80">
        <f ca="1">'[1]6 - Income &amp; Expenditure'!G188</f>
        <v>25709.369549999999</v>
      </c>
      <c r="F59" s="80">
        <f ca="1">'[1]6 - Income &amp; Expenditure'!H188</f>
        <v>25709.369549999999</v>
      </c>
      <c r="G59" s="59">
        <f ca="1">'[1]6 - Income &amp; Expenditure'!I188</f>
        <v>25709.369549999999</v>
      </c>
      <c r="I59" s="48"/>
      <c r="J59" s="72">
        <f t="shared" ca="1" si="7"/>
        <v>0.81307040111973172</v>
      </c>
      <c r="K59" s="48" t="s">
        <v>78</v>
      </c>
      <c r="L59" s="4">
        <f t="shared" ca="1" si="8"/>
        <v>0</v>
      </c>
      <c r="M59" s="73">
        <f t="shared" ca="1" si="9"/>
        <v>-16149.123</v>
      </c>
      <c r="N59" s="4">
        <f t="shared" ca="1" si="10"/>
        <v>0</v>
      </c>
    </row>
    <row r="60" spans="1:14" x14ac:dyDescent="0.25">
      <c r="A60" s="22" t="s">
        <v>79</v>
      </c>
      <c r="B60" s="80">
        <f ca="1">'[1]6 - Income &amp; Expenditure'!D193</f>
        <v>26880</v>
      </c>
      <c r="C60" s="80">
        <f ca="1">'[1]6 - Income &amp; Expenditure'!E193</f>
        <v>28672</v>
      </c>
      <c r="D60" s="80">
        <f ca="1">'[1]6 - Income &amp; Expenditure'!F193</f>
        <v>28672</v>
      </c>
      <c r="E60" s="80">
        <f ca="1">'[1]6 - Income &amp; Expenditure'!G193</f>
        <v>28672</v>
      </c>
      <c r="F60" s="80">
        <f ca="1">'[1]6 - Income &amp; Expenditure'!H193</f>
        <v>28672</v>
      </c>
      <c r="G60" s="59">
        <f ca="1">'[1]6 - Income &amp; Expenditure'!I193</f>
        <v>28672</v>
      </c>
      <c r="I60" s="48"/>
      <c r="J60" s="72">
        <f t="shared" ca="1" si="7"/>
        <v>6.6666666666666666E-2</v>
      </c>
      <c r="K60" s="48"/>
      <c r="L60" s="4">
        <f t="shared" ca="1" si="8"/>
        <v>0</v>
      </c>
      <c r="M60" s="73">
        <f t="shared" ca="1" si="9"/>
        <v>-1792</v>
      </c>
      <c r="N60" s="4">
        <f t="shared" ca="1" si="10"/>
        <v>0</v>
      </c>
    </row>
    <row r="61" spans="1:14" x14ac:dyDescent="0.25">
      <c r="A61" s="22" t="s">
        <v>80</v>
      </c>
      <c r="B61" s="80">
        <f ca="1">'[1]6 - Income &amp; Expenditure'!D214</f>
        <v>6658.2199999999993</v>
      </c>
      <c r="C61" s="80">
        <f ca="1">'[1]6 - Income &amp; Expenditure'!E214</f>
        <v>11050</v>
      </c>
      <c r="D61" s="80">
        <f ca="1">'[1]6 - Income &amp; Expenditure'!F214</f>
        <v>7575</v>
      </c>
      <c r="E61" s="80">
        <f ca="1">'[1]6 - Income &amp; Expenditure'!G214</f>
        <v>7758.75</v>
      </c>
      <c r="F61" s="80">
        <f ca="1">'[1]6 - Income &amp; Expenditure'!H214</f>
        <v>7951.6875</v>
      </c>
      <c r="G61" s="59">
        <f ca="1">'[1]6 - Income &amp; Expenditure'!I214</f>
        <v>8154.2718750000004</v>
      </c>
      <c r="I61" s="48"/>
      <c r="J61" s="72">
        <f t="shared" ca="1" si="7"/>
        <v>0.65960271664198555</v>
      </c>
      <c r="K61" s="48"/>
      <c r="L61" s="4">
        <f t="shared" ca="1" si="8"/>
        <v>1</v>
      </c>
      <c r="M61" s="73">
        <f t="shared" ca="1" si="9"/>
        <v>-4391.7800000000007</v>
      </c>
      <c r="N61" s="4">
        <f t="shared" ca="1" si="10"/>
        <v>0</v>
      </c>
    </row>
    <row r="62" spans="1:14" x14ac:dyDescent="0.25">
      <c r="A62" s="22" t="s">
        <v>81</v>
      </c>
      <c r="B62" s="80">
        <f ca="1">'[1]6 - Income &amp; Expenditure'!D248</f>
        <v>57579.89</v>
      </c>
      <c r="C62" s="80">
        <f ca="1">'[1]6 - Income &amp; Expenditure'!E248</f>
        <v>61812</v>
      </c>
      <c r="D62" s="80">
        <f ca="1">'[1]6 - Income &amp; Expenditure'!F248</f>
        <v>67862.880451044388</v>
      </c>
      <c r="E62" s="80">
        <f ca="1">'[1]6 - Income &amp; Expenditure'!G248</f>
        <v>68710.475376219387</v>
      </c>
      <c r="F62" s="80">
        <f ca="1">'[1]6 - Income &amp; Expenditure'!H248</f>
        <v>74234.586725966539</v>
      </c>
      <c r="G62" s="59">
        <f ca="1">'[1]6 - Income &amp; Expenditure'!I248</f>
        <v>79317.349564060758</v>
      </c>
      <c r="I62" s="48"/>
      <c r="J62" s="72">
        <f t="shared" ca="1" si="7"/>
        <v>7.3499793070115282E-2</v>
      </c>
      <c r="K62" s="48"/>
      <c r="L62" s="4">
        <f t="shared" ca="1" si="8"/>
        <v>0</v>
      </c>
      <c r="M62" s="73">
        <f t="shared" ca="1" si="9"/>
        <v>-4232.1100000000006</v>
      </c>
      <c r="N62" s="4">
        <f t="shared" ca="1" si="10"/>
        <v>0</v>
      </c>
    </row>
    <row r="63" spans="1:14" x14ac:dyDescent="0.25">
      <c r="A63" s="22" t="s">
        <v>82</v>
      </c>
      <c r="B63" s="80">
        <f ca="1">'[1]6 - Income &amp; Expenditure'!D255</f>
        <v>25706.22</v>
      </c>
      <c r="C63" s="80">
        <f ca="1">'[1]6 - Income &amp; Expenditure'!E255</f>
        <v>25000</v>
      </c>
      <c r="D63" s="80">
        <f ca="1">'[1]6 - Income &amp; Expenditure'!F255</f>
        <v>25800</v>
      </c>
      <c r="E63" s="80">
        <f ca="1">'[1]6 - Income &amp; Expenditure'!G255</f>
        <v>26634</v>
      </c>
      <c r="F63" s="80">
        <f ca="1">'[1]6 - Income &amp; Expenditure'!H255</f>
        <v>27503.58</v>
      </c>
      <c r="G63" s="59">
        <f ca="1">'[1]6 - Income &amp; Expenditure'!I255</f>
        <v>28410.3966</v>
      </c>
      <c r="I63" s="48"/>
      <c r="J63" s="72">
        <f t="shared" ca="1" si="7"/>
        <v>-2.7472728390249564E-2</v>
      </c>
      <c r="K63" s="48"/>
      <c r="L63" s="4">
        <f t="shared" ca="1" si="8"/>
        <v>0</v>
      </c>
      <c r="M63" s="73">
        <f t="shared" ca="1" si="9"/>
        <v>706.22000000000116</v>
      </c>
      <c r="N63" s="4">
        <f t="shared" ca="1" si="10"/>
        <v>0</v>
      </c>
    </row>
    <row r="64" spans="1:14" x14ac:dyDescent="0.25">
      <c r="A64" s="22" t="s">
        <v>83</v>
      </c>
      <c r="B64" s="80">
        <f ca="1">'[1]6 - Income &amp; Expenditure'!D261</f>
        <v>0</v>
      </c>
      <c r="C64" s="80">
        <f ca="1">'[1]6 - Income &amp; Expenditure'!E261</f>
        <v>0</v>
      </c>
      <c r="D64" s="80">
        <f ca="1">'[1]6 - Income &amp; Expenditure'!F261</f>
        <v>0</v>
      </c>
      <c r="E64" s="80">
        <f ca="1">'[1]6 - Income &amp; Expenditure'!G261</f>
        <v>0</v>
      </c>
      <c r="F64" s="80">
        <f ca="1">'[1]6 - Income &amp; Expenditure'!H261</f>
        <v>0</v>
      </c>
      <c r="G64" s="59">
        <f ca="1">'[1]6 - Income &amp; Expenditure'!I261</f>
        <v>0</v>
      </c>
      <c r="I64" s="48"/>
      <c r="J64" s="72">
        <f t="shared" ca="1" si="7"/>
        <v>0</v>
      </c>
      <c r="K64" s="48"/>
      <c r="L64" s="4">
        <f t="shared" ca="1" si="8"/>
        <v>0</v>
      </c>
      <c r="M64" s="73">
        <f t="shared" ca="1" si="9"/>
        <v>0</v>
      </c>
      <c r="N64" s="4">
        <f t="shared" ca="1" si="10"/>
        <v>0</v>
      </c>
    </row>
    <row r="65" spans="1:14" x14ac:dyDescent="0.25">
      <c r="A65" s="22" t="s">
        <v>84</v>
      </c>
      <c r="B65" s="80">
        <f ca="1">'[1]6 - Income &amp; Expenditure'!D282</f>
        <v>3504.65</v>
      </c>
      <c r="C65" s="80">
        <f ca="1">'[1]6 - Income &amp; Expenditure'!E282</f>
        <v>3833.48</v>
      </c>
      <c r="D65" s="80">
        <f ca="1">'[1]6 - Income &amp; Expenditure'!F282</f>
        <v>3427.1800000000003</v>
      </c>
      <c r="E65" s="80">
        <f ca="1">'[1]6 - Income &amp; Expenditure'!G282</f>
        <v>3445.7236000000003</v>
      </c>
      <c r="F65" s="80">
        <f ca="1">'[1]6 - Income &amp; Expenditure'!H282</f>
        <v>3464.6380720000002</v>
      </c>
      <c r="G65" s="59">
        <f ca="1">'[1]6 - Income &amp; Expenditure'!I282</f>
        <v>3483.9308334400002</v>
      </c>
      <c r="I65" s="48"/>
      <c r="J65" s="72">
        <f t="shared" ca="1" si="7"/>
        <v>9.3826773001583583E-2</v>
      </c>
      <c r="K65" s="48"/>
      <c r="L65" s="4">
        <f t="shared" ca="1" si="8"/>
        <v>0</v>
      </c>
      <c r="M65" s="73">
        <f t="shared" ca="1" si="9"/>
        <v>-328.82999999999993</v>
      </c>
      <c r="N65" s="4">
        <f t="shared" ca="1" si="10"/>
        <v>0</v>
      </c>
    </row>
    <row r="66" spans="1:14" x14ac:dyDescent="0.25">
      <c r="A66" s="22" t="s">
        <v>85</v>
      </c>
      <c r="B66" s="80">
        <f ca="1">'[1]6 - Income &amp; Expenditure'!D290</f>
        <v>10954.380000000001</v>
      </c>
      <c r="C66" s="80">
        <f ca="1">'[1]6 - Income &amp; Expenditure'!E290</f>
        <v>7757</v>
      </c>
      <c r="D66" s="80">
        <f ca="1">'[1]6 - Income &amp; Expenditure'!F290</f>
        <v>8144.85</v>
      </c>
      <c r="E66" s="80">
        <f ca="1">'[1]6 - Income &amp; Expenditure'!G290</f>
        <v>8552.0925000000007</v>
      </c>
      <c r="F66" s="80">
        <f ca="1">'[1]6 - Income &amp; Expenditure'!H290</f>
        <v>8979.6971250000006</v>
      </c>
      <c r="G66" s="59">
        <f ca="1">'[1]6 - Income &amp; Expenditure'!I290</f>
        <v>9428.6819812500016</v>
      </c>
      <c r="I66" s="48"/>
      <c r="J66" s="72">
        <f t="shared" ca="1" si="7"/>
        <v>-0.29188142094760278</v>
      </c>
      <c r="K66" s="48"/>
      <c r="L66" s="4">
        <f t="shared" ca="1" si="8"/>
        <v>1</v>
      </c>
      <c r="M66" s="73">
        <f t="shared" ca="1" si="9"/>
        <v>3197.380000000001</v>
      </c>
      <c r="N66" s="4">
        <f t="shared" ca="1" si="10"/>
        <v>0</v>
      </c>
    </row>
    <row r="67" spans="1:14" x14ac:dyDescent="0.25">
      <c r="A67" s="22" t="s">
        <v>86</v>
      </c>
      <c r="B67" s="80">
        <f ca="1">'[1]6 - Income &amp; Expenditure'!D304</f>
        <v>4417.3500000000004</v>
      </c>
      <c r="C67" s="80">
        <f ca="1">'[1]6 - Income &amp; Expenditure'!E304</f>
        <v>6530</v>
      </c>
      <c r="D67" s="80">
        <f ca="1">'[1]6 - Income &amp; Expenditure'!F304</f>
        <v>7200</v>
      </c>
      <c r="E67" s="80">
        <f ca="1">'[1]6 - Income &amp; Expenditure'!G304</f>
        <v>6600</v>
      </c>
      <c r="F67" s="80">
        <f ca="1">'[1]6 - Income &amp; Expenditure'!H304</f>
        <v>7200</v>
      </c>
      <c r="G67" s="59">
        <f ca="1">'[1]6 - Income &amp; Expenditure'!I304</f>
        <v>6600</v>
      </c>
      <c r="I67" s="48"/>
      <c r="J67" s="72">
        <f t="shared" ca="1" si="7"/>
        <v>0.47826185382638903</v>
      </c>
      <c r="K67" s="48" t="s">
        <v>87</v>
      </c>
      <c r="L67" s="4">
        <f t="shared" ca="1" si="8"/>
        <v>0</v>
      </c>
      <c r="M67" s="73">
        <f t="shared" ca="1" si="9"/>
        <v>-2112.6499999999996</v>
      </c>
      <c r="N67" s="4">
        <f t="shared" ca="1" si="10"/>
        <v>0</v>
      </c>
    </row>
    <row r="68" spans="1:14" x14ac:dyDescent="0.25">
      <c r="A68" s="22" t="s">
        <v>88</v>
      </c>
      <c r="B68" s="80">
        <f ca="1">'[1]6 - Income &amp; Expenditure'!D320</f>
        <v>50136.22</v>
      </c>
      <c r="C68" s="80">
        <f ca="1">'[1]6 - Income &amp; Expenditure'!E320</f>
        <v>46060</v>
      </c>
      <c r="D68" s="80">
        <f ca="1">'[1]6 - Income &amp; Expenditure'!F320</f>
        <v>31550</v>
      </c>
      <c r="E68" s="80">
        <f ca="1">'[1]6 - Income &amp; Expenditure'!G320</f>
        <v>31550</v>
      </c>
      <c r="F68" s="80">
        <f ca="1">'[1]6 - Income &amp; Expenditure'!H320</f>
        <v>31550</v>
      </c>
      <c r="G68" s="59">
        <f ca="1">'[1]6 - Income &amp; Expenditure'!I320</f>
        <v>31550</v>
      </c>
      <c r="I68" s="48"/>
      <c r="J68" s="72">
        <f t="shared" ca="1" si="7"/>
        <v>-8.1302898383643629E-2</v>
      </c>
      <c r="K68" s="48" t="s">
        <v>89</v>
      </c>
      <c r="L68" s="4">
        <f t="shared" ca="1" si="8"/>
        <v>0</v>
      </c>
      <c r="M68" s="73">
        <f t="shared" ca="1" si="9"/>
        <v>4076.2200000000012</v>
      </c>
      <c r="N68" s="4">
        <f t="shared" ca="1" si="10"/>
        <v>0</v>
      </c>
    </row>
    <row r="69" spans="1:14" x14ac:dyDescent="0.25">
      <c r="A69" s="22" t="s">
        <v>90</v>
      </c>
      <c r="B69" s="80">
        <f ca="1">'[1]6 - Income &amp; Expenditure'!D325</f>
        <v>36721.629999999997</v>
      </c>
      <c r="C69" s="80">
        <f ca="1">'[1]6 - Income &amp; Expenditure'!E325</f>
        <v>16500</v>
      </c>
      <c r="D69" s="80">
        <f ca="1">'[1]6 - Income &amp; Expenditure'!F325</f>
        <v>12000</v>
      </c>
      <c r="E69" s="80">
        <f ca="1">'[1]6 - Income &amp; Expenditure'!G325</f>
        <v>12000</v>
      </c>
      <c r="F69" s="80">
        <f ca="1">'[1]6 - Income &amp; Expenditure'!H325</f>
        <v>12000</v>
      </c>
      <c r="G69" s="59">
        <f ca="1">'[1]6 - Income &amp; Expenditure'!I325</f>
        <v>12000</v>
      </c>
      <c r="I69" s="48"/>
      <c r="J69" s="72">
        <f t="shared" ca="1" si="7"/>
        <v>-0.55067354036299587</v>
      </c>
      <c r="K69" s="48" t="s">
        <v>91</v>
      </c>
      <c r="L69" s="4">
        <f t="shared" ca="1" si="8"/>
        <v>0</v>
      </c>
      <c r="M69" s="73">
        <f t="shared" ca="1" si="9"/>
        <v>20221.629999999997</v>
      </c>
      <c r="N69" s="4">
        <f t="shared" ca="1" si="10"/>
        <v>0</v>
      </c>
    </row>
    <row r="70" spans="1:14" x14ac:dyDescent="0.25">
      <c r="A70" s="22" t="s">
        <v>92</v>
      </c>
      <c r="B70" s="80">
        <f ca="1">'[1]6 - Income &amp; Expenditure'!D336</f>
        <v>1003.5</v>
      </c>
      <c r="C70" s="80">
        <f ca="1">'[1]6 - Income &amp; Expenditure'!E336</f>
        <v>4745.7299999999996</v>
      </c>
      <c r="D70" s="80">
        <f ca="1">'[1]6 - Income &amp; Expenditure'!F336</f>
        <v>2000</v>
      </c>
      <c r="E70" s="80">
        <f ca="1">'[1]6 - Income &amp; Expenditure'!G336</f>
        <v>2000</v>
      </c>
      <c r="F70" s="80">
        <f ca="1">'[1]6 - Income &amp; Expenditure'!H336</f>
        <v>2000</v>
      </c>
      <c r="G70" s="59">
        <f ca="1">'[1]6 - Income &amp; Expenditure'!I336</f>
        <v>2000</v>
      </c>
      <c r="I70" s="48"/>
      <c r="J70" s="72">
        <f t="shared" ca="1" si="7"/>
        <v>3.7291778774289979</v>
      </c>
      <c r="K70" s="48" t="s">
        <v>93</v>
      </c>
      <c r="L70" s="4">
        <f t="shared" ca="1" si="8"/>
        <v>0</v>
      </c>
      <c r="M70" s="73">
        <f t="shared" ca="1" si="9"/>
        <v>-3742.2299999999996</v>
      </c>
      <c r="N70" s="4">
        <f t="shared" ca="1" si="10"/>
        <v>0</v>
      </c>
    </row>
    <row r="71" spans="1:14" x14ac:dyDescent="0.25">
      <c r="A71" s="22" t="s">
        <v>94</v>
      </c>
      <c r="B71" s="80">
        <f ca="1">'[1]6 - Income &amp; Expenditure'!D353</f>
        <v>14189.1</v>
      </c>
      <c r="C71" s="80">
        <f ca="1">'[1]6 - Income &amp; Expenditure'!E353</f>
        <v>18603.55</v>
      </c>
      <c r="D71" s="80">
        <f ca="1">'[1]6 - Income &amp; Expenditure'!F353</f>
        <v>17208.987500000003</v>
      </c>
      <c r="E71" s="80">
        <f ca="1">'[1]6 - Income &amp; Expenditure'!G353</f>
        <v>17671.706525000001</v>
      </c>
      <c r="F71" s="80">
        <f ca="1">'[1]6 - Income &amp; Expenditure'!H353</f>
        <v>18147.776108750004</v>
      </c>
      <c r="G71" s="59">
        <f ca="1">'[1]6 - Income &amp; Expenditure'!I353</f>
        <v>18637.586147772505</v>
      </c>
      <c r="I71" s="48"/>
      <c r="J71" s="72">
        <f t="shared" ca="1" si="7"/>
        <v>0.31111557463123091</v>
      </c>
      <c r="K71" s="48" t="s">
        <v>95</v>
      </c>
      <c r="L71" s="4">
        <f t="shared" ca="1" si="8"/>
        <v>0</v>
      </c>
      <c r="M71" s="73">
        <f t="shared" ca="1" si="9"/>
        <v>-4414.4499999999989</v>
      </c>
      <c r="N71" s="4">
        <f t="shared" ca="1" si="10"/>
        <v>0</v>
      </c>
    </row>
    <row r="72" spans="1:14" x14ac:dyDescent="0.25">
      <c r="A72" s="22" t="s">
        <v>96</v>
      </c>
      <c r="B72" s="80">
        <f ca="1">'[1]6 - Income &amp; Expenditure'!D359</f>
        <v>0</v>
      </c>
      <c r="C72" s="80">
        <f ca="1">'[1]6 - Income &amp; Expenditure'!E359</f>
        <v>0</v>
      </c>
      <c r="D72" s="80">
        <f ca="1">'[1]6 - Income &amp; Expenditure'!F359</f>
        <v>0</v>
      </c>
      <c r="E72" s="80">
        <f ca="1">'[1]6 - Income &amp; Expenditure'!G359</f>
        <v>0</v>
      </c>
      <c r="F72" s="80">
        <f ca="1">'[1]6 - Income &amp; Expenditure'!H359</f>
        <v>0</v>
      </c>
      <c r="G72" s="59">
        <f ca="1">'[1]6 - Income &amp; Expenditure'!I359</f>
        <v>0</v>
      </c>
      <c r="I72" s="48"/>
      <c r="J72" s="72">
        <f t="shared" ca="1" si="7"/>
        <v>0</v>
      </c>
      <c r="K72" s="48"/>
      <c r="L72" s="4">
        <f t="shared" ca="1" si="8"/>
        <v>0</v>
      </c>
      <c r="M72" s="73">
        <f t="shared" ca="1" si="9"/>
        <v>0</v>
      </c>
      <c r="N72" s="4">
        <f t="shared" ca="1" si="10"/>
        <v>0</v>
      </c>
    </row>
    <row r="73" spans="1:14" x14ac:dyDescent="0.25">
      <c r="A73" s="22" t="s">
        <v>97</v>
      </c>
      <c r="B73" s="80">
        <f ca="1">'[1]6 - Income &amp; Expenditure'!D364</f>
        <v>0</v>
      </c>
      <c r="C73" s="80">
        <f ca="1">'[1]6 - Income &amp; Expenditure'!E364</f>
        <v>0</v>
      </c>
      <c r="D73" s="80">
        <f ca="1">'[1]6 - Income &amp; Expenditure'!F364</f>
        <v>0</v>
      </c>
      <c r="E73" s="80">
        <f ca="1">'[1]6 - Income &amp; Expenditure'!G364</f>
        <v>0</v>
      </c>
      <c r="F73" s="80">
        <f ca="1">'[1]6 - Income &amp; Expenditure'!H364</f>
        <v>0</v>
      </c>
      <c r="G73" s="59">
        <f ca="1">'[1]6 - Income &amp; Expenditure'!I364</f>
        <v>0</v>
      </c>
      <c r="I73" s="48"/>
      <c r="J73" s="72">
        <f t="shared" ca="1" si="7"/>
        <v>0</v>
      </c>
      <c r="K73" s="48"/>
      <c r="L73" s="4">
        <f t="shared" ca="1" si="8"/>
        <v>0</v>
      </c>
      <c r="M73" s="73">
        <f t="shared" ca="1" si="9"/>
        <v>0</v>
      </c>
      <c r="N73" s="4">
        <f t="shared" ca="1" si="10"/>
        <v>0</v>
      </c>
    </row>
    <row r="74" spans="1:14" x14ac:dyDescent="0.25">
      <c r="A74" s="22" t="s">
        <v>98</v>
      </c>
      <c r="B74" s="80">
        <f ca="1">'[1]6 - Income &amp; Expenditure'!D370</f>
        <v>0</v>
      </c>
      <c r="C74" s="80">
        <f ca="1">'[1]6 - Income &amp; Expenditure'!E370</f>
        <v>0</v>
      </c>
      <c r="D74" s="80">
        <f ca="1">'[1]6 - Income &amp; Expenditure'!F370</f>
        <v>0</v>
      </c>
      <c r="E74" s="80">
        <f ca="1">'[1]6 - Income &amp; Expenditure'!G370</f>
        <v>0</v>
      </c>
      <c r="F74" s="80">
        <f ca="1">'[1]6 - Income &amp; Expenditure'!H370</f>
        <v>0</v>
      </c>
      <c r="G74" s="59">
        <f ca="1">'[1]6 - Income &amp; Expenditure'!I370</f>
        <v>0</v>
      </c>
      <c r="I74" s="48"/>
      <c r="J74" s="72">
        <f t="shared" ca="1" si="7"/>
        <v>0</v>
      </c>
      <c r="K74" s="48"/>
      <c r="L74" s="4">
        <f t="shared" ca="1" si="8"/>
        <v>0</v>
      </c>
      <c r="M74" s="73">
        <f t="shared" ca="1" si="9"/>
        <v>0</v>
      </c>
      <c r="N74" s="4">
        <f t="shared" ca="1" si="10"/>
        <v>0</v>
      </c>
    </row>
    <row r="75" spans="1:14" x14ac:dyDescent="0.25">
      <c r="A75" s="56" t="s">
        <v>99</v>
      </c>
      <c r="B75" s="81">
        <f t="shared" ref="B75:G75" ca="1" si="11">SUM(B44:B74)</f>
        <v>1561583.0399999996</v>
      </c>
      <c r="C75" s="82">
        <f t="shared" ca="1" si="11"/>
        <v>1729947.2261000001</v>
      </c>
      <c r="D75" s="81">
        <f t="shared" ca="1" si="11"/>
        <v>1742845.5290573607</v>
      </c>
      <c r="E75" s="81">
        <f t="shared" ca="1" si="11"/>
        <v>1750456.2091318853</v>
      </c>
      <c r="F75" s="81">
        <f t="shared" ca="1" si="11"/>
        <v>1813230.5880915727</v>
      </c>
      <c r="G75" s="83">
        <f t="shared" ca="1" si="11"/>
        <v>1883833.6954376672</v>
      </c>
      <c r="I75" s="48"/>
    </row>
    <row r="76" spans="1:14" x14ac:dyDescent="0.25">
      <c r="A76" s="22"/>
      <c r="B76" s="84"/>
      <c r="C76" s="84"/>
      <c r="D76" s="84"/>
      <c r="E76" s="84"/>
      <c r="F76" s="84"/>
      <c r="G76" s="85"/>
      <c r="I76" s="48"/>
      <c r="L76" s="4">
        <f ca="1">SUM(L25:L37,L44:L74)</f>
        <v>3</v>
      </c>
      <c r="N76" s="4">
        <f ca="1">SUM(N25:N37,N44:N74)</f>
        <v>0</v>
      </c>
    </row>
    <row r="77" spans="1:14" hidden="1" x14ac:dyDescent="0.25">
      <c r="A77" s="22" t="s">
        <v>100</v>
      </c>
      <c r="B77" s="86">
        <f t="shared" ref="B77:G77" ca="1" si="12">B75+B38</f>
        <v>1338383.8699999996</v>
      </c>
      <c r="C77" s="86">
        <f t="shared" ca="1" si="12"/>
        <v>1498280.0461000002</v>
      </c>
      <c r="D77" s="86">
        <f t="shared" ca="1" si="12"/>
        <v>1587656.5290573607</v>
      </c>
      <c r="E77" s="86">
        <f t="shared" ca="1" si="12"/>
        <v>1617340.2091318853</v>
      </c>
      <c r="F77" s="86">
        <f t="shared" ca="1" si="12"/>
        <v>1684113.5880915727</v>
      </c>
      <c r="G77" s="87">
        <f t="shared" ca="1" si="12"/>
        <v>1762990.1121043339</v>
      </c>
      <c r="I77" s="48"/>
    </row>
    <row r="78" spans="1:14" hidden="1" x14ac:dyDescent="0.25">
      <c r="A78" s="22"/>
      <c r="B78" s="71"/>
      <c r="C78" s="84"/>
      <c r="D78" s="84"/>
      <c r="E78" s="84"/>
      <c r="F78" s="84"/>
      <c r="G78" s="85"/>
      <c r="I78" s="48"/>
    </row>
    <row r="79" spans="1:14" ht="13.8" thickBot="1" x14ac:dyDescent="0.3">
      <c r="A79" s="30" t="s">
        <v>101</v>
      </c>
      <c r="B79" s="88">
        <f t="shared" ref="B79:G79" ca="1" si="13">-(B19-B77)</f>
        <v>-26623.130000000354</v>
      </c>
      <c r="C79" s="89">
        <f t="shared" ca="1" si="13"/>
        <v>-2697.9538999998476</v>
      </c>
      <c r="D79" s="88">
        <f t="shared" ca="1" si="13"/>
        <v>66694.52905736072</v>
      </c>
      <c r="E79" s="88">
        <f t="shared" ca="1" si="13"/>
        <v>71804.771563082235</v>
      </c>
      <c r="F79" s="88">
        <f t="shared" ca="1" si="13"/>
        <v>131591.96733492543</v>
      </c>
      <c r="G79" s="90">
        <f t="shared" ca="1" si="13"/>
        <v>203447.37724390323</v>
      </c>
      <c r="H79" s="4" t="s">
        <v>25</v>
      </c>
      <c r="I79" s="48"/>
    </row>
    <row r="80" spans="1:14" x14ac:dyDescent="0.25">
      <c r="A80" s="22"/>
      <c r="B80" s="53"/>
      <c r="C80" s="54"/>
      <c r="D80" s="54"/>
      <c r="E80" s="54"/>
      <c r="F80" s="54"/>
      <c r="G80" s="55"/>
      <c r="I80" s="48"/>
    </row>
    <row r="81" spans="1:9" ht="13.8" thickBot="1" x14ac:dyDescent="0.3">
      <c r="A81" s="42" t="s">
        <v>102</v>
      </c>
      <c r="B81" s="91">
        <f t="shared" ref="B81:G81" ca="1" si="14">-(B21-B77)</f>
        <v>-88420.130000000354</v>
      </c>
      <c r="C81" s="92">
        <f t="shared" ca="1" si="14"/>
        <v>-91118.083900000202</v>
      </c>
      <c r="D81" s="91">
        <f t="shared" ca="1" si="14"/>
        <v>-24423.554842639482</v>
      </c>
      <c r="E81" s="91">
        <f t="shared" ca="1" si="14"/>
        <v>47381.216720442753</v>
      </c>
      <c r="F81" s="91">
        <f t="shared" ca="1" si="14"/>
        <v>178973.18405536818</v>
      </c>
      <c r="G81" s="93">
        <f t="shared" ca="1" si="14"/>
        <v>382420.56129927142</v>
      </c>
      <c r="H81" s="4" t="s">
        <v>25</v>
      </c>
      <c r="I81" s="48"/>
    </row>
    <row r="82" spans="1:9" x14ac:dyDescent="0.25">
      <c r="A82" s="94" t="s">
        <v>103</v>
      </c>
      <c r="B82" s="95"/>
      <c r="C82" s="96">
        <f ca="1">-SUM(C25,C27)*-10%</f>
        <v>-15690.6</v>
      </c>
      <c r="D82" s="96">
        <f ca="1">-SUM(D25,D27)*-10%</f>
        <v>-13018.900000000001</v>
      </c>
      <c r="E82" s="96">
        <f ca="1">-SUM(E25,E27)*-10%</f>
        <v>-10811.6</v>
      </c>
      <c r="F82" s="96">
        <f ca="1">-SUM(F25,F27)*-10%</f>
        <v>-10411.700000000001</v>
      </c>
      <c r="G82" s="97">
        <f ca="1">-SUM(G25,G27)*-10%</f>
        <v>-9584.3583333333354</v>
      </c>
      <c r="I82" s="48"/>
    </row>
    <row r="83" spans="1:9" x14ac:dyDescent="0.25">
      <c r="A83" s="98" t="s">
        <v>104</v>
      </c>
      <c r="B83" s="53"/>
      <c r="C83" s="99">
        <f ca="1">-SUM('[1]3b - Schools Block'!C28-'[1]6 - Income &amp; Expenditure'!E377-'[1]6 - Income &amp; Expenditure'!E388)*8%</f>
        <v>-132630.72</v>
      </c>
      <c r="D83" s="99">
        <f ca="1">-SUM('[1]3b - Schools Block'!D28-'[1]6 - Income &amp; Expenditure'!F377-'[1]6 - Income &amp; Expenditure'!F388)*8%</f>
        <v>-132092.08000000002</v>
      </c>
      <c r="E83" s="99">
        <f ca="1">-SUM('[1]3b - Schools Block'!E28-'[1]6 - Income &amp; Expenditure'!G377-'[1]6 - Income &amp; Expenditure'!G388)*8%</f>
        <v>-132292.11500550425</v>
      </c>
      <c r="F83" s="99">
        <f ca="1">-SUM('[1]3b - Schools Block'!F28-'[1]6 - Income &amp; Expenditure'!H377-'[1]6 - Income &amp; Expenditure'!H388)*8%</f>
        <v>-132531.08966053178</v>
      </c>
      <c r="G83" s="100">
        <f ca="1">-SUM('[1]3b - Schools Block'!G28-'[1]6 - Income &amp; Expenditure'!I377-'[1]6 - Income &amp; Expenditure'!I388)*8%</f>
        <v>-132430.90545550111</v>
      </c>
      <c r="I83" s="48"/>
    </row>
    <row r="84" spans="1:9" ht="13.8" thickBot="1" x14ac:dyDescent="0.3">
      <c r="A84" s="101" t="s">
        <v>105</v>
      </c>
      <c r="B84" s="102"/>
      <c r="C84" s="103">
        <f ca="1">-SUM('[1]3b - Schools Block'!C28-'[1]6 - Income &amp; Expenditure'!E377-'[1]6 - Income &amp; Expenditure'!E382-'[1]6 - Income &amp; Expenditure'!E388)*5%</f>
        <v>-82894.200000000012</v>
      </c>
      <c r="D84" s="103">
        <f ca="1">-SUM('[1]3b - Schools Block'!D28-'[1]6 - Income &amp; Expenditure'!F377-'[1]6 - Income &amp; Expenditure'!F382-'[1]6 - Income &amp; Expenditure'!F388)*5%</f>
        <v>-82557.55</v>
      </c>
      <c r="E84" s="103">
        <f ca="1">-SUM('[1]3b - Schools Block'!E28-'[1]6 - Income &amp; Expenditure'!G377-'[1]6 - Income &amp; Expenditure'!G382-'[1]6 - Income &amp; Expenditure'!G388)*5%</f>
        <v>-82682.571878440154</v>
      </c>
      <c r="F84" s="103">
        <f ca="1">-SUM('[1]3b - Schools Block'!F28-'[1]6 - Income &amp; Expenditure'!H377-'[1]6 - Income &amp; Expenditure'!H382-'[1]6 - Income &amp; Expenditure'!H388)*5%</f>
        <v>-82831.931037832372</v>
      </c>
      <c r="G84" s="104">
        <f ca="1">-SUM('[1]3b - Schools Block'!G28-'[1]6 - Income &amp; Expenditure'!I377-'[1]6 - Income &amp; Expenditure'!I382-'[1]6 - Income &amp; Expenditure'!I388)*5%</f>
        <v>-82769.315909688201</v>
      </c>
      <c r="I84" s="48"/>
    </row>
    <row r="85" spans="1:9" ht="13.8" thickBot="1" x14ac:dyDescent="0.3">
      <c r="C85" s="53"/>
      <c r="I85" s="48"/>
    </row>
    <row r="86" spans="1:9" x14ac:dyDescent="0.25">
      <c r="A86" s="49" t="s">
        <v>106</v>
      </c>
      <c r="B86" s="105" t="s">
        <v>21</v>
      </c>
      <c r="C86" s="105" t="s">
        <v>21</v>
      </c>
      <c r="D86" s="105" t="s">
        <v>21</v>
      </c>
      <c r="E86" s="105" t="s">
        <v>21</v>
      </c>
      <c r="F86" s="105" t="s">
        <v>21</v>
      </c>
      <c r="G86" s="106" t="s">
        <v>21</v>
      </c>
      <c r="I86" s="48"/>
    </row>
    <row r="87" spans="1:9" x14ac:dyDescent="0.25">
      <c r="A87" s="107"/>
      <c r="B87" s="73"/>
      <c r="C87" s="71"/>
      <c r="D87" s="71"/>
      <c r="E87" s="71"/>
      <c r="F87" s="71"/>
      <c r="G87" s="77"/>
      <c r="I87" s="48"/>
    </row>
    <row r="88" spans="1:9" x14ac:dyDescent="0.25">
      <c r="A88" s="108" t="s">
        <v>30</v>
      </c>
      <c r="B88" s="109"/>
      <c r="C88" s="71"/>
      <c r="D88" s="71"/>
      <c r="E88" s="71"/>
      <c r="F88" s="71"/>
      <c r="G88" s="77"/>
      <c r="I88" s="48"/>
    </row>
    <row r="89" spans="1:9" x14ac:dyDescent="0.25">
      <c r="A89" s="110" t="s">
        <v>107</v>
      </c>
      <c r="B89" s="71">
        <f>'[1]7 - Pupil Premium FSM'!F13</f>
        <v>-11513</v>
      </c>
      <c r="C89" s="71">
        <f ca="1">'[1]7 - Pupil Premium FSM'!G13</f>
        <v>-11916.190000000002</v>
      </c>
      <c r="D89" s="71">
        <f ca="1">'[1]7 - Pupil Premium FSM'!H13</f>
        <v>-1261.7799999999988</v>
      </c>
      <c r="E89" s="71">
        <f ca="1">'[1]7 - Pupil Premium FSM'!I13</f>
        <v>0</v>
      </c>
      <c r="F89" s="71">
        <f ca="1">'[1]7 - Pupil Premium FSM'!J13</f>
        <v>0</v>
      </c>
      <c r="G89" s="77">
        <f ca="1">'[1]7 - Pupil Premium FSM'!K13</f>
        <v>0</v>
      </c>
      <c r="I89" s="48"/>
    </row>
    <row r="90" spans="1:9" x14ac:dyDescent="0.25">
      <c r="A90" s="110" t="s">
        <v>108</v>
      </c>
      <c r="B90" s="58">
        <f>'[1]7 - Pupil Premium FSM'!F14</f>
        <v>-112185</v>
      </c>
      <c r="C90" s="58">
        <f>'[1]7 - Pupil Premium FSM'!G14</f>
        <v>-129495</v>
      </c>
      <c r="D90" s="58">
        <f>'[1]7 - Pupil Premium FSM'!H14</f>
        <v>-129495</v>
      </c>
      <c r="E90" s="58">
        <f>'[1]7 - Pupil Premium FSM'!I14</f>
        <v>-130950</v>
      </c>
      <c r="F90" s="58">
        <f>'[1]7 - Pupil Premium FSM'!J14</f>
        <v>-130950</v>
      </c>
      <c r="G90" s="77">
        <f>'[1]7 - Pupil Premium FSM'!K14</f>
        <v>-130950</v>
      </c>
      <c r="I90" s="48"/>
    </row>
    <row r="91" spans="1:9" x14ac:dyDescent="0.25">
      <c r="A91" s="110" t="s">
        <v>109</v>
      </c>
      <c r="B91" s="111">
        <f t="shared" ref="B91:G91" si="15">SUM(B89:B90)</f>
        <v>-123698</v>
      </c>
      <c r="C91" s="111">
        <f t="shared" ca="1" si="15"/>
        <v>-141411.19</v>
      </c>
      <c r="D91" s="111">
        <f t="shared" ca="1" si="15"/>
        <v>-130756.78</v>
      </c>
      <c r="E91" s="111">
        <f t="shared" ca="1" si="15"/>
        <v>-130950</v>
      </c>
      <c r="F91" s="111">
        <f t="shared" ca="1" si="15"/>
        <v>-130950</v>
      </c>
      <c r="G91" s="112">
        <f t="shared" ca="1" si="15"/>
        <v>-130950</v>
      </c>
      <c r="I91" s="48"/>
    </row>
    <row r="92" spans="1:9" x14ac:dyDescent="0.25">
      <c r="A92" s="110"/>
      <c r="B92" s="113"/>
      <c r="C92" s="113"/>
      <c r="D92" s="113"/>
      <c r="E92" s="113"/>
      <c r="F92" s="113"/>
      <c r="G92" s="114"/>
      <c r="H92" s="48"/>
      <c r="I92" s="48"/>
    </row>
    <row r="93" spans="1:9" x14ac:dyDescent="0.25">
      <c r="A93" s="108" t="s">
        <v>55</v>
      </c>
      <c r="B93" s="113"/>
      <c r="C93" s="113"/>
      <c r="D93" s="113"/>
      <c r="E93" s="113"/>
      <c r="F93" s="113"/>
      <c r="G93" s="114"/>
      <c r="H93" s="48"/>
      <c r="I93" s="48"/>
    </row>
    <row r="94" spans="1:9" x14ac:dyDescent="0.25">
      <c r="A94" s="110" t="s">
        <v>108</v>
      </c>
      <c r="B94" s="58">
        <f ca="1">'[1]7 - Pupil Premium FSM'!F200</f>
        <v>111781.81</v>
      </c>
      <c r="C94" s="58">
        <f ca="1">'[1]7 - Pupil Premium FSM'!G200</f>
        <v>140149.41</v>
      </c>
      <c r="D94" s="58">
        <f ca="1">'[1]7 - Pupil Premium FSM'!H200</f>
        <v>134848.29148278077</v>
      </c>
      <c r="E94" s="58">
        <f ca="1">'[1]7 - Pupil Premium FSM'!I200</f>
        <v>135941.80178051713</v>
      </c>
      <c r="F94" s="58">
        <f ca="1">'[1]7 - Pupil Premium FSM'!J200</f>
        <v>140858.15182287819</v>
      </c>
      <c r="G94" s="115">
        <f ca="1">'[1]7 - Pupil Premium FSM'!K200</f>
        <v>146400.05711606075</v>
      </c>
      <c r="H94" s="48"/>
      <c r="I94" s="48"/>
    </row>
    <row r="95" spans="1:9" x14ac:dyDescent="0.25">
      <c r="A95" s="110" t="s">
        <v>110</v>
      </c>
      <c r="B95" s="58">
        <f ca="1">'[1]7 - Pupil Premium FSM'!F203</f>
        <v>0</v>
      </c>
      <c r="C95" s="58">
        <f ca="1">'[1]7 - Pupil Premium FSM'!G203</f>
        <v>0</v>
      </c>
      <c r="D95" s="58">
        <f ca="1">'[1]7 - Pupil Premium FSM'!H203</f>
        <v>-4091.5114827807702</v>
      </c>
      <c r="E95" s="58">
        <f ca="1">'[1]7 - Pupil Premium FSM'!I203</f>
        <v>-4991.8017805171257</v>
      </c>
      <c r="F95" s="58">
        <f ca="1">'[1]7 - Pupil Premium FSM'!J203</f>
        <v>-9908.1518228781933</v>
      </c>
      <c r="G95" s="115">
        <f ca="1">'[1]7 - Pupil Premium FSM'!K203</f>
        <v>-15450.057116060751</v>
      </c>
      <c r="H95" s="48"/>
      <c r="I95" s="48"/>
    </row>
    <row r="96" spans="1:9" x14ac:dyDescent="0.25">
      <c r="A96" s="110"/>
      <c r="B96" s="58"/>
      <c r="C96" s="58"/>
      <c r="D96" s="58"/>
      <c r="E96" s="58"/>
      <c r="F96" s="58"/>
      <c r="G96" s="115"/>
      <c r="H96" s="48"/>
      <c r="I96" s="48"/>
    </row>
    <row r="97" spans="1:9" ht="13.8" thickBot="1" x14ac:dyDescent="0.3">
      <c r="A97" s="116" t="s">
        <v>111</v>
      </c>
      <c r="B97" s="88">
        <f ca="1">'[1]7 - Pupil Premium FSM'!F204</f>
        <v>-11916.190000000002</v>
      </c>
      <c r="C97" s="89">
        <f ca="1">'[1]7 - Pupil Premium FSM'!G204</f>
        <v>-1261.7799999999988</v>
      </c>
      <c r="D97" s="88">
        <f ca="1">'[1]7 - Pupil Premium FSM'!H204</f>
        <v>0</v>
      </c>
      <c r="E97" s="88">
        <f ca="1">'[1]7 - Pupil Premium FSM'!I204</f>
        <v>0</v>
      </c>
      <c r="F97" s="88">
        <f ca="1">'[1]7 - Pupil Premium FSM'!J204</f>
        <v>0</v>
      </c>
      <c r="G97" s="90">
        <f ca="1">'[1]7 - Pupil Premium FSM'!K204</f>
        <v>0</v>
      </c>
      <c r="H97" s="48" t="s">
        <v>25</v>
      </c>
      <c r="I97" s="48"/>
    </row>
    <row r="98" spans="1:9" ht="13.8" thickBot="1" x14ac:dyDescent="0.3">
      <c r="A98" s="117"/>
      <c r="B98" s="118"/>
      <c r="C98" s="118"/>
      <c r="D98" s="118"/>
      <c r="E98" s="118"/>
      <c r="F98" s="118"/>
      <c r="G98" s="118"/>
      <c r="H98" s="48"/>
      <c r="I98" s="48"/>
    </row>
    <row r="99" spans="1:9" x14ac:dyDescent="0.25">
      <c r="A99" s="49" t="s">
        <v>112</v>
      </c>
      <c r="B99" s="105" t="s">
        <v>21</v>
      </c>
      <c r="C99" s="105" t="s">
        <v>21</v>
      </c>
      <c r="D99" s="105" t="s">
        <v>21</v>
      </c>
      <c r="E99" s="105" t="s">
        <v>21</v>
      </c>
      <c r="F99" s="105" t="s">
        <v>21</v>
      </c>
      <c r="G99" s="106" t="s">
        <v>21</v>
      </c>
      <c r="H99" s="48"/>
      <c r="I99" s="48"/>
    </row>
    <row r="100" spans="1:9" x14ac:dyDescent="0.25">
      <c r="A100" s="107"/>
      <c r="B100" s="73"/>
      <c r="C100" s="71"/>
      <c r="D100" s="71"/>
      <c r="E100" s="71"/>
      <c r="F100" s="71"/>
      <c r="G100" s="77"/>
      <c r="I100" s="48"/>
    </row>
    <row r="101" spans="1:9" x14ac:dyDescent="0.25">
      <c r="A101" s="108" t="s">
        <v>30</v>
      </c>
      <c r="B101" s="109"/>
      <c r="C101" s="71"/>
      <c r="D101" s="71"/>
      <c r="E101" s="71"/>
      <c r="F101" s="71"/>
      <c r="G101" s="77"/>
      <c r="H101" s="48"/>
      <c r="I101" s="48"/>
    </row>
    <row r="102" spans="1:9" x14ac:dyDescent="0.25">
      <c r="A102" s="110" t="s">
        <v>107</v>
      </c>
      <c r="B102" s="71">
        <f>'[1]7a - Pupil Premium Service'!F11</f>
        <v>-9</v>
      </c>
      <c r="C102" s="71">
        <f ca="1">'[1]7a - Pupil Premium Service'!G11</f>
        <v>-329</v>
      </c>
      <c r="D102" s="71">
        <f ca="1">'[1]7a - Pupil Premium Service'!H11</f>
        <v>0</v>
      </c>
      <c r="E102" s="71">
        <f ca="1">'[1]7a - Pupil Premium Service'!I11</f>
        <v>-335</v>
      </c>
      <c r="F102" s="71">
        <f ca="1">'[1]7a - Pupil Premium Service'!J11</f>
        <v>-670</v>
      </c>
      <c r="G102" s="77">
        <f ca="1">'[1]7a - Pupil Premium Service'!K11</f>
        <v>-1005</v>
      </c>
      <c r="I102" s="48"/>
    </row>
    <row r="103" spans="1:9" x14ac:dyDescent="0.25">
      <c r="A103" s="110" t="s">
        <v>113</v>
      </c>
      <c r="B103" s="71">
        <f>'[1]7a - Pupil Premium Service'!F12</f>
        <v>-320</v>
      </c>
      <c r="C103" s="71">
        <f>'[1]7a - Pupil Premium Service'!G12</f>
        <v>-670</v>
      </c>
      <c r="D103" s="71">
        <f>'[1]7a - Pupil Premium Service'!H12</f>
        <v>-335</v>
      </c>
      <c r="E103" s="71">
        <f>'[1]7a - Pupil Premium Service'!I12</f>
        <v>-335</v>
      </c>
      <c r="F103" s="71">
        <f>'[1]7a - Pupil Premium Service'!J12</f>
        <v>-335</v>
      </c>
      <c r="G103" s="77">
        <f>'[1]7a - Pupil Premium Service'!K12</f>
        <v>-335</v>
      </c>
      <c r="I103" s="48"/>
    </row>
    <row r="104" spans="1:9" x14ac:dyDescent="0.25">
      <c r="A104" s="110" t="s">
        <v>114</v>
      </c>
      <c r="B104" s="111">
        <f t="shared" ref="B104:G104" si="16">SUM(B102:B103)</f>
        <v>-329</v>
      </c>
      <c r="C104" s="111">
        <f t="shared" ca="1" si="16"/>
        <v>-999</v>
      </c>
      <c r="D104" s="111">
        <f t="shared" ca="1" si="16"/>
        <v>-335</v>
      </c>
      <c r="E104" s="111">
        <f t="shared" ca="1" si="16"/>
        <v>-670</v>
      </c>
      <c r="F104" s="111">
        <f t="shared" ca="1" si="16"/>
        <v>-1005</v>
      </c>
      <c r="G104" s="112">
        <f t="shared" ca="1" si="16"/>
        <v>-1340</v>
      </c>
      <c r="I104" s="48"/>
    </row>
    <row r="105" spans="1:9" x14ac:dyDescent="0.25">
      <c r="A105" s="110"/>
      <c r="B105" s="113"/>
      <c r="C105" s="113"/>
      <c r="D105" s="113"/>
      <c r="E105" s="113"/>
      <c r="F105" s="113"/>
      <c r="G105" s="114"/>
      <c r="H105" s="48"/>
      <c r="I105" s="48"/>
    </row>
    <row r="106" spans="1:9" x14ac:dyDescent="0.25">
      <c r="A106" s="108" t="s">
        <v>55</v>
      </c>
      <c r="B106" s="113"/>
      <c r="C106" s="113"/>
      <c r="D106" s="113"/>
      <c r="E106" s="113"/>
      <c r="F106" s="113"/>
      <c r="G106" s="114"/>
      <c r="H106" s="48"/>
      <c r="I106" s="48"/>
    </row>
    <row r="107" spans="1:9" x14ac:dyDescent="0.25">
      <c r="A107" s="110" t="s">
        <v>113</v>
      </c>
      <c r="B107" s="58">
        <f ca="1">'[1]7a - Pupil Premium Service'!F196</f>
        <v>0</v>
      </c>
      <c r="C107" s="58">
        <f ca="1">'[1]7a - Pupil Premium Service'!G196</f>
        <v>999</v>
      </c>
      <c r="D107" s="58">
        <f ca="1">'[1]7a - Pupil Premium Service'!H196</f>
        <v>0</v>
      </c>
      <c r="E107" s="58">
        <f ca="1">'[1]7a - Pupil Premium Service'!I196</f>
        <v>0</v>
      </c>
      <c r="F107" s="58">
        <f ca="1">'[1]7a - Pupil Premium Service'!J196</f>
        <v>0</v>
      </c>
      <c r="G107" s="115">
        <f ca="1">'[1]7a - Pupil Premium Service'!K196</f>
        <v>0</v>
      </c>
      <c r="H107" s="48"/>
      <c r="I107" s="48"/>
    </row>
    <row r="108" spans="1:9" x14ac:dyDescent="0.25">
      <c r="A108" s="110" t="s">
        <v>110</v>
      </c>
      <c r="B108" s="58">
        <f ca="1">'[1]7a - Pupil Premium Service'!F199</f>
        <v>0</v>
      </c>
      <c r="C108" s="58">
        <f ca="1">'[1]7a - Pupil Premium Service'!G199</f>
        <v>0</v>
      </c>
      <c r="D108" s="58">
        <f ca="1">'[1]7a - Pupil Premium Service'!H199</f>
        <v>0</v>
      </c>
      <c r="E108" s="58">
        <f ca="1">'[1]7a - Pupil Premium Service'!I199</f>
        <v>0</v>
      </c>
      <c r="F108" s="58">
        <f ca="1">'[1]7a - Pupil Premium Service'!J199</f>
        <v>0</v>
      </c>
      <c r="G108" s="115">
        <f ca="1">'[1]7a - Pupil Premium Service'!K199</f>
        <v>0</v>
      </c>
      <c r="H108" s="48"/>
      <c r="I108" s="48"/>
    </row>
    <row r="109" spans="1:9" x14ac:dyDescent="0.25">
      <c r="A109" s="110"/>
      <c r="B109" s="58"/>
      <c r="C109" s="58"/>
      <c r="D109" s="58"/>
      <c r="E109" s="58"/>
      <c r="F109" s="58"/>
      <c r="G109" s="115"/>
      <c r="H109" s="48"/>
      <c r="I109" s="48"/>
    </row>
    <row r="110" spans="1:9" ht="13.8" thickBot="1" x14ac:dyDescent="0.3">
      <c r="A110" s="116" t="s">
        <v>111</v>
      </c>
      <c r="B110" s="88">
        <f ca="1">'[1]7a - Pupil Premium Service'!F200</f>
        <v>-329</v>
      </c>
      <c r="C110" s="89">
        <f ca="1">'[1]7a - Pupil Premium Service'!G200</f>
        <v>0</v>
      </c>
      <c r="D110" s="88">
        <f ca="1">'[1]7a - Pupil Premium Service'!H200</f>
        <v>-335</v>
      </c>
      <c r="E110" s="88">
        <f ca="1">'[1]7a - Pupil Premium Service'!I200</f>
        <v>-670</v>
      </c>
      <c r="F110" s="88">
        <f ca="1">'[1]7a - Pupil Premium Service'!J200</f>
        <v>-1005</v>
      </c>
      <c r="G110" s="90">
        <f ca="1">'[1]7a - Pupil Premium Service'!K200</f>
        <v>-1340</v>
      </c>
      <c r="H110" s="48" t="s">
        <v>25</v>
      </c>
      <c r="I110" s="48"/>
    </row>
    <row r="111" spans="1:9" ht="13.8" thickBot="1" x14ac:dyDescent="0.3">
      <c r="A111" s="110"/>
      <c r="B111" s="118"/>
      <c r="C111" s="119"/>
      <c r="D111" s="118"/>
      <c r="E111" s="118"/>
      <c r="F111" s="118"/>
      <c r="G111" s="118"/>
      <c r="H111" s="48"/>
      <c r="I111" s="48"/>
    </row>
    <row r="112" spans="1:9" x14ac:dyDescent="0.25">
      <c r="A112" s="49" t="s">
        <v>115</v>
      </c>
      <c r="B112" s="105" t="s">
        <v>21</v>
      </c>
      <c r="C112" s="105" t="s">
        <v>21</v>
      </c>
      <c r="D112" s="105" t="s">
        <v>21</v>
      </c>
      <c r="E112" s="105" t="s">
        <v>21</v>
      </c>
      <c r="F112" s="105" t="s">
        <v>21</v>
      </c>
      <c r="G112" s="106" t="s">
        <v>21</v>
      </c>
      <c r="H112" s="48"/>
      <c r="I112" s="48"/>
    </row>
    <row r="113" spans="1:9" x14ac:dyDescent="0.25">
      <c r="A113" s="107"/>
      <c r="B113" s="73"/>
      <c r="C113" s="71"/>
      <c r="D113" s="71"/>
      <c r="E113" s="71"/>
      <c r="F113" s="71"/>
      <c r="G113" s="77"/>
      <c r="I113" s="48"/>
    </row>
    <row r="114" spans="1:9" x14ac:dyDescent="0.25">
      <c r="A114" s="108" t="s">
        <v>30</v>
      </c>
      <c r="B114" s="109"/>
      <c r="C114" s="71"/>
      <c r="D114" s="71"/>
      <c r="E114" s="71"/>
      <c r="F114" s="71"/>
      <c r="G114" s="77"/>
      <c r="H114" s="48"/>
      <c r="I114" s="48"/>
    </row>
    <row r="115" spans="1:9" x14ac:dyDescent="0.25">
      <c r="A115" s="110" t="s">
        <v>107</v>
      </c>
      <c r="B115" s="71">
        <f>'[1]7b - Pupil Premium LAC'!F11</f>
        <v>-5120</v>
      </c>
      <c r="C115" s="71">
        <f ca="1">'[1]7b - Pupil Premium LAC'!G11</f>
        <v>-6942</v>
      </c>
      <c r="D115" s="71">
        <f ca="1">'[1]7b - Pupil Premium LAC'!H11</f>
        <v>-2235.7100000000009</v>
      </c>
      <c r="E115" s="71">
        <f ca="1">'[1]7b - Pupil Premium LAC'!I11</f>
        <v>-5028.862908553846</v>
      </c>
      <c r="F115" s="71">
        <f ca="1">'[1]7b - Pupil Premium LAC'!J11</f>
        <v>-11828.862908553845</v>
      </c>
      <c r="G115" s="77">
        <f ca="1">'[1]7b - Pupil Premium LAC'!K11</f>
        <v>-17928.862908553845</v>
      </c>
      <c r="I115" s="48"/>
    </row>
    <row r="116" spans="1:9" x14ac:dyDescent="0.25">
      <c r="A116" s="110" t="s">
        <v>116</v>
      </c>
      <c r="B116" s="71">
        <f>'[1]7b - Pupil Premium LAC'!F12</f>
        <v>-4000</v>
      </c>
      <c r="C116" s="71">
        <f>'[1]7b - Pupil Premium LAC'!G12</f>
        <v>-9000</v>
      </c>
      <c r="D116" s="71">
        <f>'[1]7b - Pupil Premium LAC'!H12</f>
        <v>-9000</v>
      </c>
      <c r="E116" s="71">
        <f>'[1]7b - Pupil Premium LAC'!I12</f>
        <v>-7500</v>
      </c>
      <c r="F116" s="71">
        <f>'[1]7b - Pupil Premium LAC'!J12</f>
        <v>-7500</v>
      </c>
      <c r="G116" s="77">
        <f>'[1]7b - Pupil Premium LAC'!K12</f>
        <v>-6000</v>
      </c>
      <c r="I116" s="48"/>
    </row>
    <row r="117" spans="1:9" x14ac:dyDescent="0.25">
      <c r="A117" s="110" t="s">
        <v>117</v>
      </c>
      <c r="B117" s="71">
        <f>'[1]7b - Pupil Premium LAC'!F13</f>
        <v>-6996</v>
      </c>
      <c r="C117" s="71">
        <f>'[1]7b - Pupil Premium LAC'!G13</f>
        <v>-1680</v>
      </c>
      <c r="D117" s="71">
        <f>'[1]7b - Pupil Premium LAC'!H13</f>
        <v>0</v>
      </c>
      <c r="E117" s="71">
        <f>'[1]7b - Pupil Premium LAC'!I13</f>
        <v>0</v>
      </c>
      <c r="F117" s="71">
        <f>'[1]7b - Pupil Premium LAC'!J13</f>
        <v>0</v>
      </c>
      <c r="G117" s="77">
        <f>'[1]7b - Pupil Premium LAC'!K13</f>
        <v>0</v>
      </c>
      <c r="I117" s="48"/>
    </row>
    <row r="118" spans="1:9" x14ac:dyDescent="0.25">
      <c r="A118" s="110" t="s">
        <v>118</v>
      </c>
      <c r="B118" s="58">
        <f>'[1]7b - Pupil Premium LAC'!F19</f>
        <v>0</v>
      </c>
      <c r="C118" s="58">
        <f>'[1]7b - Pupil Premium LAC'!G19</f>
        <v>0</v>
      </c>
      <c r="D118" s="58">
        <f>'[1]7b - Pupil Premium LAC'!H19</f>
        <v>0</v>
      </c>
      <c r="E118" s="58">
        <f>'[1]7b - Pupil Premium LAC'!I19</f>
        <v>0</v>
      </c>
      <c r="F118" s="58">
        <f>'[1]7b - Pupil Premium LAC'!J19</f>
        <v>0</v>
      </c>
      <c r="G118" s="77">
        <f>'[1]7b - Pupil Premium LAC'!K19</f>
        <v>0</v>
      </c>
      <c r="I118" s="48"/>
    </row>
    <row r="119" spans="1:9" x14ac:dyDescent="0.25">
      <c r="A119" s="110" t="s">
        <v>119</v>
      </c>
      <c r="B119" s="58">
        <f>'[1]7b - Pupil Premium LAC'!F14</f>
        <v>-342</v>
      </c>
      <c r="C119" s="58">
        <f>'[1]7b - Pupil Premium LAC'!G14</f>
        <v>0</v>
      </c>
      <c r="D119" s="58">
        <f>'[1]7b - Pupil Premium LAC'!H14</f>
        <v>0</v>
      </c>
      <c r="E119" s="58">
        <f>'[1]7b - Pupil Premium LAC'!I14</f>
        <v>0</v>
      </c>
      <c r="F119" s="58">
        <f>'[1]7b - Pupil Premium LAC'!J14</f>
        <v>0</v>
      </c>
      <c r="G119" s="77">
        <f>'[1]7b - Pupil Premium LAC'!K14</f>
        <v>0</v>
      </c>
      <c r="I119" s="48"/>
    </row>
    <row r="120" spans="1:9" x14ac:dyDescent="0.25">
      <c r="A120" s="110" t="s">
        <v>120</v>
      </c>
      <c r="B120" s="111">
        <f ca="1">'[1]7b - Pupil Premium LAC'!F22</f>
        <v>-16458</v>
      </c>
      <c r="C120" s="111">
        <f ca="1">'[1]7b - Pupil Premium LAC'!G22</f>
        <v>-17622</v>
      </c>
      <c r="D120" s="111">
        <f ca="1">'[1]7b - Pupil Premium LAC'!H22</f>
        <v>-11235.710000000001</v>
      </c>
      <c r="E120" s="111">
        <f ca="1">'[1]7b - Pupil Premium LAC'!I22</f>
        <v>-12528.862908553845</v>
      </c>
      <c r="F120" s="111">
        <f ca="1">'[1]7b - Pupil Premium LAC'!J22</f>
        <v>-19328.862908553845</v>
      </c>
      <c r="G120" s="112">
        <f ca="1">'[1]7b - Pupil Premium LAC'!K22</f>
        <v>-23928.862908553845</v>
      </c>
      <c r="H120" s="48"/>
      <c r="I120" s="48"/>
    </row>
    <row r="121" spans="1:9" x14ac:dyDescent="0.25">
      <c r="A121" s="110"/>
      <c r="B121" s="113"/>
      <c r="C121" s="113"/>
      <c r="D121" s="113"/>
      <c r="E121" s="113"/>
      <c r="F121" s="113"/>
      <c r="G121" s="114"/>
      <c r="H121" s="48"/>
      <c r="I121" s="48"/>
    </row>
    <row r="122" spans="1:9" x14ac:dyDescent="0.25">
      <c r="A122" s="108" t="s">
        <v>55</v>
      </c>
      <c r="B122" s="113"/>
      <c r="C122" s="113"/>
      <c r="D122" s="113"/>
      <c r="E122" s="113"/>
      <c r="F122" s="113"/>
      <c r="G122" s="114"/>
      <c r="H122" s="48"/>
      <c r="I122" s="48"/>
    </row>
    <row r="123" spans="1:9" x14ac:dyDescent="0.25">
      <c r="A123" s="110" t="s">
        <v>116</v>
      </c>
      <c r="B123" s="58">
        <f ca="1">'[1]7b - Pupil Premium LAC'!F205</f>
        <v>9516</v>
      </c>
      <c r="C123" s="58">
        <f ca="1">'[1]7b - Pupil Premium LAC'!G205</f>
        <v>15386.289999999999</v>
      </c>
      <c r="D123" s="58">
        <f ca="1">'[1]7b - Pupil Premium LAC'!H205</f>
        <v>6206.847091446155</v>
      </c>
      <c r="E123" s="58">
        <f ca="1">'[1]7b - Pupil Premium LAC'!I205</f>
        <v>700</v>
      </c>
      <c r="F123" s="58">
        <f ca="1">'[1]7b - Pupil Premium LAC'!J205</f>
        <v>1400</v>
      </c>
      <c r="G123" s="115">
        <f ca="1">'[1]7b - Pupil Premium LAC'!K205</f>
        <v>700</v>
      </c>
      <c r="H123" s="48"/>
      <c r="I123" s="48"/>
    </row>
    <row r="124" spans="1:9" x14ac:dyDescent="0.25">
      <c r="A124" s="110" t="s">
        <v>110</v>
      </c>
      <c r="B124" s="58">
        <f ca="1">'[1]7b - Pupil Premium LAC'!F208</f>
        <v>0</v>
      </c>
      <c r="C124" s="58">
        <f ca="1">'[1]7b - Pupil Premium LAC'!G208</f>
        <v>0</v>
      </c>
      <c r="D124" s="58">
        <f ca="1">'[1]7b - Pupil Premium LAC'!H208</f>
        <v>0</v>
      </c>
      <c r="E124" s="58">
        <f ca="1">'[1]7b - Pupil Premium LAC'!I208</f>
        <v>0</v>
      </c>
      <c r="F124" s="58">
        <f ca="1">'[1]7b - Pupil Premium LAC'!J208</f>
        <v>0</v>
      </c>
      <c r="G124" s="115">
        <f ca="1">'[1]7b - Pupil Premium LAC'!K208</f>
        <v>0</v>
      </c>
      <c r="H124" s="48"/>
      <c r="I124" s="48"/>
    </row>
    <row r="125" spans="1:9" x14ac:dyDescent="0.25">
      <c r="A125" s="110"/>
      <c r="B125" s="58"/>
      <c r="C125" s="58"/>
      <c r="D125" s="58"/>
      <c r="E125" s="58"/>
      <c r="F125" s="58"/>
      <c r="G125" s="115"/>
      <c r="H125" s="48"/>
      <c r="I125" s="48"/>
    </row>
    <row r="126" spans="1:9" ht="13.8" thickBot="1" x14ac:dyDescent="0.3">
      <c r="A126" s="116" t="s">
        <v>111</v>
      </c>
      <c r="B126" s="88">
        <f ca="1">'[1]7b - Pupil Premium LAC'!F209</f>
        <v>-6942</v>
      </c>
      <c r="C126" s="89">
        <f ca="1">'[1]7b - Pupil Premium LAC'!G209</f>
        <v>-2235.7100000000009</v>
      </c>
      <c r="D126" s="88">
        <f ca="1">'[1]7b - Pupil Premium LAC'!H209</f>
        <v>-5028.862908553846</v>
      </c>
      <c r="E126" s="88">
        <f ca="1">'[1]7b - Pupil Premium LAC'!I209</f>
        <v>-11828.862908553845</v>
      </c>
      <c r="F126" s="88">
        <f ca="1">'[1]7b - Pupil Premium LAC'!J209</f>
        <v>-17928.862908553845</v>
      </c>
      <c r="G126" s="90">
        <f ca="1">'[1]7b - Pupil Premium LAC'!K209</f>
        <v>-23228.862908553845</v>
      </c>
      <c r="H126" s="48" t="s">
        <v>25</v>
      </c>
      <c r="I126" s="48"/>
    </row>
    <row r="127" spans="1:9" ht="13.8" thickBot="1" x14ac:dyDescent="0.3">
      <c r="A127" s="110"/>
      <c r="B127" s="118"/>
      <c r="C127" s="119"/>
      <c r="D127" s="118"/>
      <c r="E127" s="118"/>
      <c r="F127" s="118"/>
      <c r="G127" s="118"/>
      <c r="H127" s="48"/>
      <c r="I127" s="48"/>
    </row>
    <row r="128" spans="1:9" x14ac:dyDescent="0.25">
      <c r="A128" s="49" t="s">
        <v>121</v>
      </c>
      <c r="B128" s="105" t="s">
        <v>21</v>
      </c>
      <c r="C128" s="105" t="s">
        <v>21</v>
      </c>
      <c r="D128" s="105" t="s">
        <v>21</v>
      </c>
      <c r="E128" s="105" t="s">
        <v>21</v>
      </c>
      <c r="F128" s="105" t="s">
        <v>21</v>
      </c>
      <c r="G128" s="106" t="s">
        <v>21</v>
      </c>
      <c r="H128" s="48"/>
      <c r="I128" s="48"/>
    </row>
    <row r="129" spans="1:9" x14ac:dyDescent="0.25">
      <c r="A129" s="107"/>
      <c r="B129" s="73"/>
      <c r="C129" s="71"/>
      <c r="D129" s="71"/>
      <c r="E129" s="71"/>
      <c r="F129" s="71"/>
      <c r="G129" s="77"/>
      <c r="I129" s="48"/>
    </row>
    <row r="130" spans="1:9" x14ac:dyDescent="0.25">
      <c r="A130" s="108" t="s">
        <v>30</v>
      </c>
      <c r="B130" s="109"/>
      <c r="C130" s="71"/>
      <c r="D130" s="71"/>
      <c r="E130" s="71"/>
      <c r="F130" s="71"/>
      <c r="G130" s="77"/>
      <c r="H130" s="48"/>
      <c r="I130" s="48"/>
    </row>
    <row r="131" spans="1:9" x14ac:dyDescent="0.25">
      <c r="A131" s="110" t="s">
        <v>107</v>
      </c>
      <c r="B131" s="71">
        <f>'[1]7c - Pupil Premium Post LAC'!F11</f>
        <v>-5412</v>
      </c>
      <c r="C131" s="71">
        <f ca="1">'[1]7c - Pupil Premium Post LAC'!G11</f>
        <v>-3974</v>
      </c>
      <c r="D131" s="71">
        <f ca="1">'[1]7c - Pupil Premium Post LAC'!H11</f>
        <v>-536.11000000000058</v>
      </c>
      <c r="E131" s="71">
        <f ca="1">'[1]7c - Pupil Premium Post LAC'!I11</f>
        <v>0</v>
      </c>
      <c r="F131" s="71">
        <f ca="1">'[1]7c - Pupil Premium Post LAC'!J11</f>
        <v>0</v>
      </c>
      <c r="G131" s="115">
        <f ca="1">'[1]7c - Pupil Premium Post LAC'!K11</f>
        <v>0</v>
      </c>
      <c r="I131" s="48"/>
    </row>
    <row r="132" spans="1:9" x14ac:dyDescent="0.25">
      <c r="A132" s="110" t="s">
        <v>122</v>
      </c>
      <c r="B132" s="71">
        <f>'[1]7c - Pupil Premium Post LAC'!F12</f>
        <v>-4820</v>
      </c>
      <c r="C132" s="71">
        <f>'[1]7c - Pupil Premium Post LAC'!G12</f>
        <v>-5060</v>
      </c>
      <c r="D132" s="71">
        <f>'[1]7c - Pupil Premium Post LAC'!H12</f>
        <v>-5060</v>
      </c>
      <c r="E132" s="71">
        <f>'[1]7c - Pupil Premium Post LAC'!I12</f>
        <v>-5060</v>
      </c>
      <c r="F132" s="71">
        <f>'[1]7c - Pupil Premium Post LAC'!J12</f>
        <v>-5060</v>
      </c>
      <c r="G132" s="115">
        <f>'[1]7c - Pupil Premium Post LAC'!K12</f>
        <v>-5060</v>
      </c>
      <c r="I132" s="48"/>
    </row>
    <row r="133" spans="1:9" x14ac:dyDescent="0.25">
      <c r="A133" s="110" t="s">
        <v>123</v>
      </c>
      <c r="B133" s="111">
        <f t="shared" ref="B133:G133" si="17">SUM(B131:B132)</f>
        <v>-10232</v>
      </c>
      <c r="C133" s="111">
        <f t="shared" ca="1" si="17"/>
        <v>-9034</v>
      </c>
      <c r="D133" s="111">
        <f t="shared" ca="1" si="17"/>
        <v>-5596.1100000000006</v>
      </c>
      <c r="E133" s="111">
        <f t="shared" ca="1" si="17"/>
        <v>-5060</v>
      </c>
      <c r="F133" s="111">
        <f t="shared" ca="1" si="17"/>
        <v>-5060</v>
      </c>
      <c r="G133" s="112">
        <f t="shared" ca="1" si="17"/>
        <v>-5060</v>
      </c>
      <c r="I133" s="48"/>
    </row>
    <row r="134" spans="1:9" x14ac:dyDescent="0.25">
      <c r="A134" s="110"/>
      <c r="B134" s="113"/>
      <c r="C134" s="113"/>
      <c r="D134" s="113"/>
      <c r="E134" s="113"/>
      <c r="F134" s="113"/>
      <c r="G134" s="114"/>
      <c r="H134" s="48"/>
      <c r="I134" s="48"/>
    </row>
    <row r="135" spans="1:9" x14ac:dyDescent="0.25">
      <c r="A135" s="108" t="s">
        <v>55</v>
      </c>
      <c r="B135" s="113"/>
      <c r="C135" s="113"/>
      <c r="D135" s="113"/>
      <c r="E135" s="113"/>
      <c r="F135" s="113"/>
      <c r="G135" s="114"/>
      <c r="H135" s="48"/>
      <c r="I135" s="48"/>
    </row>
    <row r="136" spans="1:9" x14ac:dyDescent="0.25">
      <c r="A136" s="110" t="s">
        <v>122</v>
      </c>
      <c r="B136" s="58">
        <f ca="1">'[1]7c - Pupil Premium Post LAC'!F196</f>
        <v>6258</v>
      </c>
      <c r="C136" s="58">
        <f ca="1">'[1]7c - Pupil Premium Post LAC'!G196</f>
        <v>8497.89</v>
      </c>
      <c r="D136" s="58">
        <f ca="1">'[1]7c - Pupil Premium Post LAC'!H196</f>
        <v>6411.4789682636101</v>
      </c>
      <c r="E136" s="58">
        <f ca="1">'[1]7c - Pupil Premium Post LAC'!I196</f>
        <v>5659.5535957022557</v>
      </c>
      <c r="F136" s="58">
        <f ca="1">'[1]7c - Pupil Premium Post LAC'!J196</f>
        <v>5896.9325030883501</v>
      </c>
      <c r="G136" s="115">
        <f ca="1">'[1]7c - Pupil Premium Post LAC'!K196</f>
        <v>4915.0154242529097</v>
      </c>
      <c r="H136" s="48"/>
      <c r="I136" s="48"/>
    </row>
    <row r="137" spans="1:9" x14ac:dyDescent="0.25">
      <c r="A137" s="110" t="s">
        <v>110</v>
      </c>
      <c r="B137" s="58">
        <f ca="1">'[1]7c - Pupil Premium Post LAC'!F199</f>
        <v>0</v>
      </c>
      <c r="C137" s="58">
        <f ca="1">'[1]7c - Pupil Premium Post LAC'!G199</f>
        <v>0</v>
      </c>
      <c r="D137" s="58">
        <f ca="1">'[1]7c - Pupil Premium Post LAC'!H199</f>
        <v>-815.36896826360953</v>
      </c>
      <c r="E137" s="58">
        <f ca="1">'[1]7c - Pupil Premium Post LAC'!I199</f>
        <v>-599.55359570225573</v>
      </c>
      <c r="F137" s="58">
        <f ca="1">'[1]7c - Pupil Premium Post LAC'!J199</f>
        <v>-836.93250308835013</v>
      </c>
      <c r="G137" s="115">
        <f ca="1">'[1]7c - Pupil Premium Post LAC'!K199</f>
        <v>0</v>
      </c>
      <c r="H137" s="48"/>
      <c r="I137" s="48"/>
    </row>
    <row r="138" spans="1:9" x14ac:dyDescent="0.25">
      <c r="A138" s="110"/>
      <c r="B138" s="44"/>
      <c r="C138" s="44"/>
      <c r="D138" s="44"/>
      <c r="E138" s="44"/>
      <c r="F138" s="44"/>
      <c r="G138" s="45"/>
      <c r="H138" s="48"/>
      <c r="I138" s="48"/>
    </row>
    <row r="139" spans="1:9" ht="13.8" thickBot="1" x14ac:dyDescent="0.3">
      <c r="A139" s="116" t="s">
        <v>111</v>
      </c>
      <c r="B139" s="88">
        <f ca="1">'[1]7c - Pupil Premium Post LAC'!F200</f>
        <v>-3974</v>
      </c>
      <c r="C139" s="89">
        <f ca="1">'[1]7c - Pupil Premium Post LAC'!G200</f>
        <v>-536.11000000000058</v>
      </c>
      <c r="D139" s="88">
        <f ca="1">'[1]7c - Pupil Premium Post LAC'!H200</f>
        <v>0</v>
      </c>
      <c r="E139" s="88">
        <f ca="1">'[1]7c - Pupil Premium Post LAC'!I200</f>
        <v>0</v>
      </c>
      <c r="F139" s="88">
        <f ca="1">'[1]7c - Pupil Premium Post LAC'!J200</f>
        <v>0</v>
      </c>
      <c r="G139" s="90">
        <f ca="1">'[1]7c - Pupil Premium Post LAC'!K200</f>
        <v>-144.98457574709028</v>
      </c>
      <c r="H139" s="48" t="s">
        <v>25</v>
      </c>
      <c r="I139" s="48"/>
    </row>
    <row r="140" spans="1:9" ht="13.8" thickBot="1" x14ac:dyDescent="0.3">
      <c r="A140" s="117"/>
      <c r="B140" s="118"/>
      <c r="C140" s="119"/>
      <c r="D140" s="118"/>
      <c r="E140" s="118"/>
      <c r="F140" s="118"/>
      <c r="G140" s="118"/>
      <c r="H140" s="48"/>
      <c r="I140" s="48"/>
    </row>
    <row r="141" spans="1:9" x14ac:dyDescent="0.25">
      <c r="A141" s="49" t="s">
        <v>124</v>
      </c>
      <c r="B141" s="105" t="s">
        <v>21</v>
      </c>
      <c r="C141" s="105" t="s">
        <v>21</v>
      </c>
      <c r="D141" s="105" t="s">
        <v>21</v>
      </c>
      <c r="E141" s="105" t="s">
        <v>21</v>
      </c>
      <c r="F141" s="105" t="s">
        <v>21</v>
      </c>
      <c r="G141" s="106" t="s">
        <v>21</v>
      </c>
      <c r="H141" s="48"/>
      <c r="I141" s="48"/>
    </row>
    <row r="142" spans="1:9" x14ac:dyDescent="0.25">
      <c r="A142" s="107"/>
      <c r="B142" s="73"/>
      <c r="C142" s="71"/>
      <c r="D142" s="71"/>
      <c r="E142" s="71"/>
      <c r="F142" s="71"/>
      <c r="G142" s="77"/>
      <c r="I142" s="48"/>
    </row>
    <row r="143" spans="1:9" x14ac:dyDescent="0.25">
      <c r="A143" s="108" t="s">
        <v>30</v>
      </c>
      <c r="B143" s="109"/>
      <c r="C143" s="71"/>
      <c r="D143" s="71"/>
      <c r="E143" s="71"/>
      <c r="F143" s="71"/>
      <c r="G143" s="77"/>
      <c r="H143" s="48"/>
      <c r="I143" s="48"/>
    </row>
    <row r="144" spans="1:9" x14ac:dyDescent="0.25">
      <c r="A144" s="110" t="s">
        <v>107</v>
      </c>
      <c r="B144" s="71">
        <f>'[1]7d - Pupil Premium EY'!F9</f>
        <v>0</v>
      </c>
      <c r="C144" s="71">
        <f ca="1">'[1]7d - Pupil Premium EY'!G9</f>
        <v>0</v>
      </c>
      <c r="D144" s="71">
        <f ca="1">'[1]7d - Pupil Premium EY'!H9</f>
        <v>0</v>
      </c>
      <c r="E144" s="71">
        <f ca="1">'[1]7d - Pupil Premium EY'!I9</f>
        <v>0</v>
      </c>
      <c r="F144" s="71">
        <f ca="1">'[1]7d - Pupil Premium EY'!J9</f>
        <v>0</v>
      </c>
      <c r="G144" s="115">
        <f ca="1">'[1]7d - Pupil Premium EY'!K9</f>
        <v>0</v>
      </c>
      <c r="I144" s="48"/>
    </row>
    <row r="145" spans="1:9" x14ac:dyDescent="0.25">
      <c r="A145" s="110" t="s">
        <v>125</v>
      </c>
      <c r="B145" s="58">
        <f>SUM('[1]7d - Pupil Premium EY'!F10:F21)</f>
        <v>0</v>
      </c>
      <c r="C145" s="58">
        <f>SUM('[1]7d - Pupil Premium EY'!G10:G21)</f>
        <v>0</v>
      </c>
      <c r="D145" s="58">
        <f>SUM('[1]7d - Pupil Premium EY'!H10:H21)</f>
        <v>0</v>
      </c>
      <c r="E145" s="58">
        <f>SUM('[1]7d - Pupil Premium EY'!I10:I21)</f>
        <v>0</v>
      </c>
      <c r="F145" s="58">
        <f>SUM('[1]7d - Pupil Premium EY'!J10:J21)</f>
        <v>0</v>
      </c>
      <c r="G145" s="115">
        <f>SUM('[1]7d - Pupil Premium EY'!K10:K21)</f>
        <v>0</v>
      </c>
      <c r="I145" s="48"/>
    </row>
    <row r="146" spans="1:9" x14ac:dyDescent="0.25">
      <c r="A146" s="110" t="s">
        <v>126</v>
      </c>
      <c r="B146" s="111">
        <f t="shared" ref="B146:G146" si="18">SUM(B144:B145)</f>
        <v>0</v>
      </c>
      <c r="C146" s="111">
        <f t="shared" ca="1" si="18"/>
        <v>0</v>
      </c>
      <c r="D146" s="111">
        <f t="shared" ca="1" si="18"/>
        <v>0</v>
      </c>
      <c r="E146" s="111">
        <f t="shared" ca="1" si="18"/>
        <v>0</v>
      </c>
      <c r="F146" s="111">
        <f t="shared" ca="1" si="18"/>
        <v>0</v>
      </c>
      <c r="G146" s="112">
        <f t="shared" ca="1" si="18"/>
        <v>0</v>
      </c>
      <c r="I146" s="48"/>
    </row>
    <row r="147" spans="1:9" x14ac:dyDescent="0.25">
      <c r="A147" s="110"/>
      <c r="B147" s="113"/>
      <c r="C147" s="113"/>
      <c r="D147" s="113"/>
      <c r="E147" s="113"/>
      <c r="F147" s="113"/>
      <c r="G147" s="114"/>
      <c r="I147" s="48"/>
    </row>
    <row r="148" spans="1:9" x14ac:dyDescent="0.25">
      <c r="A148" s="108" t="s">
        <v>55</v>
      </c>
      <c r="B148" s="113"/>
      <c r="C148" s="113"/>
      <c r="D148" s="113"/>
      <c r="E148" s="113"/>
      <c r="F148" s="113"/>
      <c r="G148" s="114"/>
      <c r="H148" s="48"/>
      <c r="I148" s="48"/>
    </row>
    <row r="149" spans="1:9" x14ac:dyDescent="0.25">
      <c r="A149" s="110" t="s">
        <v>127</v>
      </c>
      <c r="B149" s="58">
        <f ca="1">'[1]7d - Pupil Premium EY'!F205</f>
        <v>0</v>
      </c>
      <c r="C149" s="58">
        <f ca="1">'[1]7d - Pupil Premium EY'!G205</f>
        <v>0</v>
      </c>
      <c r="D149" s="58">
        <f ca="1">'[1]7d - Pupil Premium EY'!H205</f>
        <v>0</v>
      </c>
      <c r="E149" s="58">
        <f ca="1">'[1]7d - Pupil Premium EY'!I205</f>
        <v>0</v>
      </c>
      <c r="F149" s="58">
        <f ca="1">'[1]7d - Pupil Premium EY'!J205</f>
        <v>0</v>
      </c>
      <c r="G149" s="115">
        <f ca="1">'[1]7d - Pupil Premium EY'!K205</f>
        <v>0</v>
      </c>
      <c r="H149" s="48"/>
      <c r="I149" s="48"/>
    </row>
    <row r="150" spans="1:9" x14ac:dyDescent="0.25">
      <c r="A150" s="110" t="s">
        <v>110</v>
      </c>
      <c r="B150" s="58">
        <f ca="1">'[1]7d - Pupil Premium EY'!F208</f>
        <v>0</v>
      </c>
      <c r="C150" s="58">
        <f ca="1">'[1]7d - Pupil Premium EY'!G208</f>
        <v>0</v>
      </c>
      <c r="D150" s="58">
        <f ca="1">'[1]7d - Pupil Premium EY'!H208</f>
        <v>0</v>
      </c>
      <c r="E150" s="58">
        <f ca="1">'[1]7d - Pupil Premium EY'!I208</f>
        <v>0</v>
      </c>
      <c r="F150" s="58">
        <f ca="1">'[1]7d - Pupil Premium EY'!J208</f>
        <v>0</v>
      </c>
      <c r="G150" s="115">
        <f ca="1">'[1]7d - Pupil Premium EY'!K208</f>
        <v>0</v>
      </c>
      <c r="H150" s="48"/>
      <c r="I150" s="48"/>
    </row>
    <row r="151" spans="1:9" x14ac:dyDescent="0.25">
      <c r="A151" s="110"/>
      <c r="B151" s="44"/>
      <c r="C151" s="44"/>
      <c r="D151" s="44"/>
      <c r="E151" s="44"/>
      <c r="F151" s="44"/>
      <c r="G151" s="45"/>
      <c r="H151" s="48"/>
      <c r="I151" s="48"/>
    </row>
    <row r="152" spans="1:9" ht="13.8" thickBot="1" x14ac:dyDescent="0.3">
      <c r="A152" s="116" t="s">
        <v>111</v>
      </c>
      <c r="B152" s="88">
        <f ca="1">'[1]7d - Pupil Premium EY'!F209</f>
        <v>0</v>
      </c>
      <c r="C152" s="89">
        <f ca="1">'[1]7d - Pupil Premium EY'!G209</f>
        <v>0</v>
      </c>
      <c r="D152" s="88">
        <f ca="1">'[1]7d - Pupil Premium EY'!H209</f>
        <v>0</v>
      </c>
      <c r="E152" s="88">
        <f ca="1">'[1]7d - Pupil Premium EY'!I209</f>
        <v>0</v>
      </c>
      <c r="F152" s="88">
        <f ca="1">'[1]7d - Pupil Premium EY'!J209</f>
        <v>0</v>
      </c>
      <c r="G152" s="90">
        <f ca="1">'[1]7d - Pupil Premium EY'!K209</f>
        <v>0</v>
      </c>
      <c r="H152" s="48" t="s">
        <v>25</v>
      </c>
      <c r="I152" s="48"/>
    </row>
    <row r="153" spans="1:9" ht="13.8" thickBot="1" x14ac:dyDescent="0.3">
      <c r="A153" s="117"/>
      <c r="B153" s="118"/>
      <c r="C153" s="119"/>
      <c r="D153" s="118"/>
      <c r="E153" s="118"/>
      <c r="F153" s="118"/>
      <c r="G153" s="118"/>
      <c r="H153" s="48"/>
      <c r="I153" s="48"/>
    </row>
    <row r="154" spans="1:9" x14ac:dyDescent="0.25">
      <c r="A154" s="120" t="s">
        <v>128</v>
      </c>
      <c r="B154" s="105" t="s">
        <v>21</v>
      </c>
      <c r="C154" s="105" t="s">
        <v>21</v>
      </c>
      <c r="D154" s="105" t="s">
        <v>21</v>
      </c>
      <c r="E154" s="105" t="s">
        <v>21</v>
      </c>
      <c r="F154" s="105" t="s">
        <v>21</v>
      </c>
      <c r="G154" s="106" t="s">
        <v>21</v>
      </c>
      <c r="H154" s="48"/>
      <c r="I154" s="48"/>
    </row>
    <row r="155" spans="1:9" x14ac:dyDescent="0.25">
      <c r="A155" s="108"/>
      <c r="B155" s="118"/>
      <c r="C155" s="118"/>
      <c r="D155" s="118"/>
      <c r="E155" s="121"/>
      <c r="F155" s="118"/>
      <c r="G155" s="122"/>
      <c r="I155" s="48"/>
    </row>
    <row r="156" spans="1:9" x14ac:dyDescent="0.25">
      <c r="A156" s="56" t="s">
        <v>30</v>
      </c>
      <c r="B156" s="118"/>
      <c r="C156" s="123"/>
      <c r="D156" s="123"/>
      <c r="E156" s="124"/>
      <c r="F156" s="123"/>
      <c r="G156" s="125"/>
      <c r="H156" s="48"/>
      <c r="I156" s="48"/>
    </row>
    <row r="157" spans="1:9" ht="12.75" customHeight="1" x14ac:dyDescent="0.25">
      <c r="A157" s="110" t="s">
        <v>107</v>
      </c>
      <c r="B157" s="58">
        <f>'[1]8 - PE and Sport'!F11</f>
        <v>-7266</v>
      </c>
      <c r="C157" s="58">
        <f ca="1">'[1]8 - PE and Sport'!G11</f>
        <v>-1259</v>
      </c>
      <c r="D157" s="58">
        <f ca="1">'[1]8 - PE and Sport'!H11</f>
        <v>-3359.6666666666679</v>
      </c>
      <c r="E157" s="58">
        <f ca="1">'[1]8 - PE and Sport'!I11</f>
        <v>-4048.066666666673</v>
      </c>
      <c r="F157" s="58">
        <f ca="1">'[1]8 - PE and Sport'!J11</f>
        <v>-4764.5346666666737</v>
      </c>
      <c r="G157" s="115">
        <f ca="1">'[1]8 - PE and Sport'!K11</f>
        <v>-5203.6320266666735</v>
      </c>
      <c r="H157" s="48"/>
      <c r="I157" s="48"/>
    </row>
    <row r="158" spans="1:9" x14ac:dyDescent="0.25">
      <c r="A158" s="22" t="s">
        <v>129</v>
      </c>
      <c r="B158" s="123">
        <f>'[1]8 - PE and Sport'!F12</f>
        <v>-7767</v>
      </c>
      <c r="C158" s="123">
        <f>'[1]8 - PE and Sport'!G12</f>
        <v>-7771</v>
      </c>
      <c r="D158" s="123">
        <f>'[1]8 - PE and Sport'!H12</f>
        <v>-7783.3333333333339</v>
      </c>
      <c r="E158" s="123">
        <f>'[1]8 - PE and Sport'!I12</f>
        <v>-7783.3333333333339</v>
      </c>
      <c r="F158" s="123">
        <f>'[1]8 - PE and Sport'!J12</f>
        <v>-7783.3333333333339</v>
      </c>
      <c r="G158" s="125">
        <f>'[1]8 - PE and Sport'!K12</f>
        <v>-7783.3333333333339</v>
      </c>
      <c r="H158" s="48"/>
      <c r="I158" s="48"/>
    </row>
    <row r="159" spans="1:9" x14ac:dyDescent="0.25">
      <c r="A159" s="22" t="s">
        <v>130</v>
      </c>
      <c r="B159" s="123">
        <f>'[1]8 - PE and Sport'!F13</f>
        <v>-10879</v>
      </c>
      <c r="C159" s="123">
        <f>'[1]8 - PE and Sport'!G13</f>
        <v>-10896.666666666668</v>
      </c>
      <c r="D159" s="123">
        <f>'[1]8 - PE and Sport'!H13</f>
        <v>-10896.666666666668</v>
      </c>
      <c r="E159" s="123">
        <f>'[1]8 - PE and Sport'!I13</f>
        <v>-10896.666666666668</v>
      </c>
      <c r="F159" s="123">
        <f>'[1]8 - PE and Sport'!J13</f>
        <v>-10896.666666666668</v>
      </c>
      <c r="G159" s="125">
        <f>'[1]8 - PE and Sport'!K13</f>
        <v>-10896.666666666668</v>
      </c>
      <c r="H159" s="48"/>
      <c r="I159" s="48"/>
    </row>
    <row r="160" spans="1:9" x14ac:dyDescent="0.25">
      <c r="A160" s="22" t="str">
        <f>'[1]8 - PE and Sport'!B14</f>
        <v>Mini Closedown Surplus Adjustment</v>
      </c>
      <c r="B160" s="126">
        <f>'[1]8 - PE and Sport'!F14</f>
        <v>0</v>
      </c>
      <c r="C160" s="126">
        <f>'[1]8 - PE and Sport'!G14</f>
        <v>0</v>
      </c>
      <c r="D160" s="126">
        <f>'[1]8 - PE and Sport'!H14</f>
        <v>0</v>
      </c>
      <c r="E160" s="126">
        <f>'[1]8 - PE and Sport'!I14</f>
        <v>0</v>
      </c>
      <c r="F160" s="126">
        <f>'[1]8 - PE and Sport'!J14</f>
        <v>0</v>
      </c>
      <c r="G160" s="127">
        <f>'[1]8 - PE and Sport'!K14</f>
        <v>0</v>
      </c>
      <c r="H160" s="48"/>
      <c r="I160" s="48"/>
    </row>
    <row r="161" spans="1:9" x14ac:dyDescent="0.25">
      <c r="A161" s="56" t="s">
        <v>131</v>
      </c>
      <c r="B161" s="128">
        <f>'[1]8 - PE and Sport'!F15</f>
        <v>-25912</v>
      </c>
      <c r="C161" s="128">
        <f ca="1">'[1]8 - PE and Sport'!G15</f>
        <v>-19926.666666666668</v>
      </c>
      <c r="D161" s="128">
        <f ca="1">'[1]8 - PE and Sport'!H15</f>
        <v>-22039.666666666672</v>
      </c>
      <c r="E161" s="128">
        <f ca="1">'[1]8 - PE and Sport'!I15</f>
        <v>-22728.066666666673</v>
      </c>
      <c r="F161" s="128">
        <f ca="1">'[1]8 - PE and Sport'!J15</f>
        <v>-23444.534666666674</v>
      </c>
      <c r="G161" s="129">
        <f ca="1">'[1]8 - PE and Sport'!K15</f>
        <v>-23883.632026666673</v>
      </c>
      <c r="H161" s="48"/>
      <c r="I161" s="48"/>
    </row>
    <row r="162" spans="1:9" x14ac:dyDescent="0.25">
      <c r="A162" s="110"/>
      <c r="B162" s="123"/>
      <c r="C162" s="123"/>
      <c r="D162" s="123"/>
      <c r="E162" s="123"/>
      <c r="F162" s="123"/>
      <c r="G162" s="125"/>
      <c r="H162" s="48"/>
      <c r="I162" s="48"/>
    </row>
    <row r="163" spans="1:9" x14ac:dyDescent="0.25">
      <c r="A163" s="108" t="s">
        <v>55</v>
      </c>
      <c r="B163" s="123">
        <f ca="1">'[1]8 - PE and Sport'!F191</f>
        <v>24653</v>
      </c>
      <c r="C163" s="123">
        <f ca="1">'[1]8 - PE and Sport'!G191</f>
        <v>16567</v>
      </c>
      <c r="D163" s="123">
        <f ca="1">'[1]8 - PE and Sport'!H191</f>
        <v>17991.599999999999</v>
      </c>
      <c r="E163" s="123">
        <f ca="1">'[1]8 - PE and Sport'!I191</f>
        <v>17963.531999999999</v>
      </c>
      <c r="F163" s="123">
        <f ca="1">'[1]8 - PE and Sport'!J191</f>
        <v>18240.90264</v>
      </c>
      <c r="G163" s="115">
        <f ca="1">'[1]8 - PE and Sport'!K191</f>
        <v>18523.8206928</v>
      </c>
      <c r="H163" s="48"/>
      <c r="I163" s="48"/>
    </row>
    <row r="164" spans="1:9" x14ac:dyDescent="0.25">
      <c r="A164" s="108"/>
      <c r="B164" s="130"/>
      <c r="C164" s="130"/>
      <c r="D164" s="130"/>
      <c r="E164" s="130"/>
      <c r="F164" s="130"/>
      <c r="G164" s="45"/>
      <c r="H164" s="48"/>
      <c r="I164" s="48"/>
    </row>
    <row r="165" spans="1:9" ht="13.8" thickBot="1" x14ac:dyDescent="0.3">
      <c r="A165" s="116" t="s">
        <v>111</v>
      </c>
      <c r="B165" s="88">
        <f ca="1">'[1]8 - PE and Sport'!F193</f>
        <v>-1259</v>
      </c>
      <c r="C165" s="89">
        <f ca="1">'[1]8 - PE and Sport'!G193</f>
        <v>-3359.6666666666679</v>
      </c>
      <c r="D165" s="88">
        <f ca="1">'[1]8 - PE and Sport'!H193</f>
        <v>-4048.066666666673</v>
      </c>
      <c r="E165" s="88">
        <f ca="1">'[1]8 - PE and Sport'!I193</f>
        <v>-4764.5346666666737</v>
      </c>
      <c r="F165" s="88">
        <f ca="1">'[1]8 - PE and Sport'!J193</f>
        <v>-5203.6320266666735</v>
      </c>
      <c r="G165" s="90">
        <f ca="1">'[1]8 - PE and Sport'!K193</f>
        <v>-5359.8113338666735</v>
      </c>
      <c r="H165" s="48" t="s">
        <v>25</v>
      </c>
      <c r="I165" s="48"/>
    </row>
    <row r="166" spans="1:9" ht="13.8" thickBot="1" x14ac:dyDescent="0.3">
      <c r="A166" s="110"/>
      <c r="B166" s="118"/>
      <c r="C166" s="123"/>
      <c r="D166" s="123"/>
      <c r="E166" s="123"/>
      <c r="F166" s="123"/>
      <c r="G166" s="123"/>
      <c r="H166" s="48"/>
      <c r="I166" s="48"/>
    </row>
    <row r="167" spans="1:9" x14ac:dyDescent="0.25">
      <c r="A167" s="120" t="s">
        <v>132</v>
      </c>
      <c r="B167" s="105" t="s">
        <v>21</v>
      </c>
      <c r="C167" s="105" t="s">
        <v>21</v>
      </c>
      <c r="D167" s="105" t="s">
        <v>21</v>
      </c>
      <c r="E167" s="105" t="s">
        <v>21</v>
      </c>
      <c r="F167" s="105" t="s">
        <v>21</v>
      </c>
      <c r="G167" s="106" t="s">
        <v>21</v>
      </c>
      <c r="H167" s="48"/>
      <c r="I167" s="48"/>
    </row>
    <row r="168" spans="1:9" x14ac:dyDescent="0.25">
      <c r="A168" s="110"/>
      <c r="B168" s="118"/>
      <c r="C168" s="123"/>
      <c r="D168" s="123"/>
      <c r="E168" s="123"/>
      <c r="F168" s="123"/>
      <c r="G168" s="122"/>
      <c r="I168" s="48"/>
    </row>
    <row r="169" spans="1:9" x14ac:dyDescent="0.25">
      <c r="A169" s="56" t="s">
        <v>30</v>
      </c>
      <c r="B169" s="118"/>
      <c r="C169" s="123"/>
      <c r="D169" s="123"/>
      <c r="E169" s="123"/>
      <c r="F169" s="123"/>
      <c r="G169" s="125"/>
      <c r="H169" s="48"/>
      <c r="I169" s="48"/>
    </row>
    <row r="170" spans="1:9" x14ac:dyDescent="0.25">
      <c r="A170" s="110" t="s">
        <v>107</v>
      </c>
      <c r="B170" s="58">
        <f>'[1]8a - UIFSM'!F9</f>
        <v>-18800</v>
      </c>
      <c r="C170" s="58">
        <f ca="1">'[1]8a - UIFSM'!G9</f>
        <v>-4916</v>
      </c>
      <c r="D170" s="58">
        <f ca="1">'[1]8a - UIFSM'!H9</f>
        <v>1663</v>
      </c>
      <c r="E170" s="58">
        <f ca="1">'[1]8a - UIFSM'!I9</f>
        <v>862.47844249324407</v>
      </c>
      <c r="F170" s="58">
        <f ca="1">'[1]8a - UIFSM'!J9</f>
        <v>298.49602268621675</v>
      </c>
      <c r="G170" s="115">
        <f ca="1">'[1]8a - UIFSM'!K9</f>
        <v>-19.485693913091382</v>
      </c>
      <c r="H170" s="48"/>
      <c r="I170" s="48"/>
    </row>
    <row r="171" spans="1:9" x14ac:dyDescent="0.25">
      <c r="A171" s="22" t="s">
        <v>129</v>
      </c>
      <c r="B171" s="123">
        <f>'[1]8a - UIFSM'!F10</f>
        <v>-6051</v>
      </c>
      <c r="C171" s="123">
        <f>'[1]8a - UIFSM'!G10</f>
        <v>-10818</v>
      </c>
      <c r="D171" s="123">
        <f>'[1]8a - UIFSM'!H10</f>
        <v>-10589</v>
      </c>
      <c r="E171" s="123">
        <f>'[1]8a - UIFSM'!I10</f>
        <v>-10589</v>
      </c>
      <c r="F171" s="123">
        <f>'[1]8a - UIFSM'!J10</f>
        <v>-10589</v>
      </c>
      <c r="G171" s="125">
        <f>'[1]8a - UIFSM'!K10</f>
        <v>-10589</v>
      </c>
      <c r="H171" s="48"/>
      <c r="I171" s="48"/>
    </row>
    <row r="172" spans="1:9" x14ac:dyDescent="0.25">
      <c r="A172" s="22" t="s">
        <v>130</v>
      </c>
      <c r="B172" s="123">
        <f>'[1]8a - UIFSM'!F11</f>
        <v>-14825</v>
      </c>
      <c r="C172" s="123">
        <f>'[1]8a - UIFSM'!G11</f>
        <v>-15704</v>
      </c>
      <c r="D172" s="123">
        <f>'[1]8a - UIFSM'!H11</f>
        <v>-14825</v>
      </c>
      <c r="E172" s="123">
        <f>'[1]8a - UIFSM'!I11</f>
        <v>-14825</v>
      </c>
      <c r="F172" s="123">
        <f>'[1]8a - UIFSM'!J11</f>
        <v>-14825</v>
      </c>
      <c r="G172" s="125">
        <f>'[1]8a - UIFSM'!K11</f>
        <v>-14825</v>
      </c>
      <c r="H172" s="48"/>
      <c r="I172" s="48"/>
    </row>
    <row r="173" spans="1:9" x14ac:dyDescent="0.25">
      <c r="A173" s="56" t="s">
        <v>131</v>
      </c>
      <c r="B173" s="128">
        <f t="shared" ref="B173:G173" si="19">SUM(B170:B172)</f>
        <v>-39676</v>
      </c>
      <c r="C173" s="128">
        <f t="shared" ca="1" si="19"/>
        <v>-31438</v>
      </c>
      <c r="D173" s="128">
        <f t="shared" ca="1" si="19"/>
        <v>-23751</v>
      </c>
      <c r="E173" s="128">
        <f t="shared" ca="1" si="19"/>
        <v>-24551.521557506756</v>
      </c>
      <c r="F173" s="128">
        <f t="shared" ca="1" si="19"/>
        <v>-25115.503977313783</v>
      </c>
      <c r="G173" s="129">
        <f t="shared" ca="1" si="19"/>
        <v>-25433.485693913091</v>
      </c>
      <c r="H173" s="48"/>
      <c r="I173" s="48"/>
    </row>
    <row r="174" spans="1:9" x14ac:dyDescent="0.25">
      <c r="A174" s="110"/>
      <c r="B174" s="123"/>
      <c r="C174" s="123"/>
      <c r="D174" s="123"/>
      <c r="E174" s="123"/>
      <c r="F174" s="123"/>
      <c r="G174" s="125"/>
      <c r="H174" s="48"/>
      <c r="I174" s="48"/>
    </row>
    <row r="175" spans="1:9" x14ac:dyDescent="0.25">
      <c r="A175" s="108" t="s">
        <v>55</v>
      </c>
      <c r="B175" s="123">
        <f ca="1">'[1]8a - UIFSM'!F173</f>
        <v>34760</v>
      </c>
      <c r="C175" s="123">
        <f ca="1">'[1]8a - UIFSM'!G173</f>
        <v>33101</v>
      </c>
      <c r="D175" s="123">
        <f ca="1">'[1]8a - UIFSM'!H173</f>
        <v>24613.478442493244</v>
      </c>
      <c r="E175" s="123">
        <f ca="1">'[1]8a - UIFSM'!I173</f>
        <v>24850.017580192973</v>
      </c>
      <c r="F175" s="123">
        <f ca="1">'[1]8a - UIFSM'!J173</f>
        <v>25096.018283400692</v>
      </c>
      <c r="G175" s="115">
        <f ca="1">'[1]8a - UIFSM'!K173</f>
        <v>25351.859014736721</v>
      </c>
      <c r="H175" s="48"/>
      <c r="I175" s="48"/>
    </row>
    <row r="176" spans="1:9" x14ac:dyDescent="0.25">
      <c r="A176" s="108"/>
      <c r="B176" s="123"/>
      <c r="C176" s="123"/>
      <c r="D176" s="123"/>
      <c r="E176" s="123"/>
      <c r="F176" s="123"/>
      <c r="G176" s="45"/>
      <c r="H176" s="48"/>
      <c r="I176" s="48"/>
    </row>
    <row r="177" spans="1:9" ht="13.8" thickBot="1" x14ac:dyDescent="0.3">
      <c r="A177" s="116" t="s">
        <v>111</v>
      </c>
      <c r="B177" s="88">
        <f ca="1">'[1]8a - UIFSM'!F175</f>
        <v>-4916</v>
      </c>
      <c r="C177" s="89">
        <f ca="1">'[1]8a - UIFSM'!G175</f>
        <v>1663</v>
      </c>
      <c r="D177" s="88">
        <f ca="1">'[1]8a - UIFSM'!H175</f>
        <v>862.47844249324407</v>
      </c>
      <c r="E177" s="88">
        <f ca="1">'[1]8a - UIFSM'!I175</f>
        <v>298.49602268621675</v>
      </c>
      <c r="F177" s="88">
        <f ca="1">'[1]8a - UIFSM'!J175</f>
        <v>-19.485693913091382</v>
      </c>
      <c r="G177" s="90">
        <f ca="1">'[1]8a - UIFSM'!K175</f>
        <v>-81.626679176370089</v>
      </c>
      <c r="H177" s="48" t="s">
        <v>25</v>
      </c>
      <c r="I177" s="48"/>
    </row>
    <row r="178" spans="1:9" ht="13.8" thickBot="1" x14ac:dyDescent="0.3">
      <c r="A178" s="131"/>
      <c r="B178" s="118"/>
      <c r="C178" s="123"/>
      <c r="D178" s="123"/>
      <c r="E178" s="123"/>
      <c r="F178" s="123"/>
      <c r="G178" s="123"/>
      <c r="H178" s="48"/>
      <c r="I178" s="48"/>
    </row>
    <row r="179" spans="1:9" x14ac:dyDescent="0.25">
      <c r="A179" s="49" t="s">
        <v>133</v>
      </c>
      <c r="B179" s="105" t="s">
        <v>21</v>
      </c>
      <c r="C179" s="105" t="s">
        <v>21</v>
      </c>
      <c r="D179" s="105" t="s">
        <v>21</v>
      </c>
      <c r="E179" s="105" t="s">
        <v>21</v>
      </c>
      <c r="F179" s="105" t="s">
        <v>21</v>
      </c>
      <c r="G179" s="106" t="s">
        <v>21</v>
      </c>
      <c r="H179" s="48"/>
      <c r="I179" s="48"/>
    </row>
    <row r="180" spans="1:9" x14ac:dyDescent="0.25">
      <c r="A180" s="107"/>
      <c r="B180" s="73"/>
      <c r="C180" s="71"/>
      <c r="D180" s="71"/>
      <c r="E180" s="71"/>
      <c r="F180" s="71"/>
      <c r="G180" s="77"/>
      <c r="H180" s="48"/>
      <c r="I180" s="48"/>
    </row>
    <row r="181" spans="1:9" x14ac:dyDescent="0.25">
      <c r="A181" s="108" t="s">
        <v>30</v>
      </c>
      <c r="B181" s="109"/>
      <c r="C181" s="71"/>
      <c r="D181" s="71"/>
      <c r="E181" s="71"/>
      <c r="F181" s="71"/>
      <c r="G181" s="77"/>
      <c r="H181" s="48"/>
      <c r="I181" s="48"/>
    </row>
    <row r="182" spans="1:9" x14ac:dyDescent="0.25">
      <c r="A182" s="110" t="s">
        <v>107</v>
      </c>
      <c r="B182" s="58">
        <f>'[1]8b - Vulnerable Bursary'!F9</f>
        <v>0</v>
      </c>
      <c r="C182" s="58">
        <f ca="1">'[1]8b - Vulnerable Bursary'!G9</f>
        <v>0</v>
      </c>
      <c r="D182" s="58">
        <f ca="1">'[1]8b - Vulnerable Bursary'!H9</f>
        <v>0</v>
      </c>
      <c r="E182" s="58">
        <f ca="1">'[1]8b - Vulnerable Bursary'!I9</f>
        <v>0</v>
      </c>
      <c r="F182" s="58">
        <f ca="1">'[1]8b - Vulnerable Bursary'!J9</f>
        <v>0</v>
      </c>
      <c r="G182" s="115">
        <f ca="1">'[1]8b - Vulnerable Bursary'!K9</f>
        <v>0</v>
      </c>
      <c r="H182" s="48"/>
      <c r="I182" s="48"/>
    </row>
    <row r="183" spans="1:9" x14ac:dyDescent="0.25">
      <c r="A183" s="110" t="s">
        <v>134</v>
      </c>
      <c r="B183" s="71">
        <f>'[1]8b - Vulnerable Bursary'!F10</f>
        <v>0</v>
      </c>
      <c r="C183" s="71">
        <f>'[1]8b - Vulnerable Bursary'!G10</f>
        <v>0</v>
      </c>
      <c r="D183" s="71">
        <f>'[1]8b - Vulnerable Bursary'!H10</f>
        <v>0</v>
      </c>
      <c r="E183" s="71">
        <f>'[1]8b - Vulnerable Bursary'!I10</f>
        <v>0</v>
      </c>
      <c r="F183" s="71">
        <f>'[1]8b - Vulnerable Bursary'!J10</f>
        <v>0</v>
      </c>
      <c r="G183" s="125">
        <f>'[1]8b - Vulnerable Bursary'!K10</f>
        <v>0</v>
      </c>
      <c r="H183" s="48"/>
      <c r="I183" s="48"/>
    </row>
    <row r="184" spans="1:9" x14ac:dyDescent="0.25">
      <c r="A184" s="110" t="s">
        <v>135</v>
      </c>
      <c r="B184" s="111">
        <f t="shared" ref="B184:G184" si="20">SUM(B182:B183)</f>
        <v>0</v>
      </c>
      <c r="C184" s="111">
        <f t="shared" ca="1" si="20"/>
        <v>0</v>
      </c>
      <c r="D184" s="111">
        <f t="shared" ca="1" si="20"/>
        <v>0</v>
      </c>
      <c r="E184" s="111">
        <f t="shared" ca="1" si="20"/>
        <v>0</v>
      </c>
      <c r="F184" s="111">
        <f t="shared" ca="1" si="20"/>
        <v>0</v>
      </c>
      <c r="G184" s="112">
        <f t="shared" ca="1" si="20"/>
        <v>0</v>
      </c>
      <c r="H184" s="48"/>
      <c r="I184" s="48"/>
    </row>
    <row r="185" spans="1:9" x14ac:dyDescent="0.25">
      <c r="A185" s="110"/>
      <c r="B185" s="73"/>
      <c r="C185" s="113"/>
      <c r="D185" s="113"/>
      <c r="E185" s="113"/>
      <c r="F185" s="113"/>
      <c r="G185" s="114"/>
      <c r="H185" s="48"/>
      <c r="I185" s="48"/>
    </row>
    <row r="186" spans="1:9" x14ac:dyDescent="0.25">
      <c r="A186" s="108" t="s">
        <v>55</v>
      </c>
      <c r="B186" s="58">
        <f ca="1">'[1]8b - Vulnerable Bursary'!F276</f>
        <v>0</v>
      </c>
      <c r="C186" s="58">
        <f ca="1">'[1]8b - Vulnerable Bursary'!G276</f>
        <v>0</v>
      </c>
      <c r="D186" s="58">
        <f ca="1">'[1]8b - Vulnerable Bursary'!H276</f>
        <v>0</v>
      </c>
      <c r="E186" s="58">
        <f ca="1">'[1]8b - Vulnerable Bursary'!I276</f>
        <v>0</v>
      </c>
      <c r="F186" s="58">
        <f ca="1">'[1]8b - Vulnerable Bursary'!J276</f>
        <v>0</v>
      </c>
      <c r="G186" s="125">
        <f ca="1">'[1]8b - Vulnerable Bursary'!K276</f>
        <v>0</v>
      </c>
      <c r="H186" s="48"/>
      <c r="I186" s="48"/>
    </row>
    <row r="187" spans="1:9" x14ac:dyDescent="0.25">
      <c r="A187" s="110"/>
      <c r="B187" s="44"/>
      <c r="C187" s="44"/>
      <c r="D187" s="44"/>
      <c r="E187" s="44"/>
      <c r="F187" s="44"/>
      <c r="G187" s="45"/>
      <c r="H187" s="48"/>
      <c r="I187" s="48"/>
    </row>
    <row r="188" spans="1:9" ht="13.8" thickBot="1" x14ac:dyDescent="0.3">
      <c r="A188" s="116" t="s">
        <v>111</v>
      </c>
      <c r="B188" s="88">
        <f ca="1">'[1]8b - Vulnerable Bursary'!F278</f>
        <v>0</v>
      </c>
      <c r="C188" s="89">
        <f ca="1">'[1]8b - Vulnerable Bursary'!G278</f>
        <v>0</v>
      </c>
      <c r="D188" s="88">
        <f ca="1">'[1]8b - Vulnerable Bursary'!H278</f>
        <v>0</v>
      </c>
      <c r="E188" s="88">
        <f ca="1">'[1]8b - Vulnerable Bursary'!I278</f>
        <v>0</v>
      </c>
      <c r="F188" s="88">
        <f ca="1">'[1]8b - Vulnerable Bursary'!J278</f>
        <v>0</v>
      </c>
      <c r="G188" s="90">
        <f ca="1">'[1]8b - Vulnerable Bursary'!K278</f>
        <v>0</v>
      </c>
      <c r="H188" s="48" t="s">
        <v>25</v>
      </c>
      <c r="I188" s="48"/>
    </row>
    <row r="189" spans="1:9" ht="13.8" thickBot="1" x14ac:dyDescent="0.3">
      <c r="A189" s="131"/>
      <c r="B189" s="118"/>
      <c r="C189" s="123"/>
      <c r="D189" s="123"/>
      <c r="E189" s="123"/>
      <c r="F189" s="123"/>
      <c r="G189" s="123"/>
      <c r="H189" s="48"/>
      <c r="I189" s="48"/>
    </row>
    <row r="190" spans="1:9" x14ac:dyDescent="0.25">
      <c r="A190" s="49" t="s">
        <v>136</v>
      </c>
      <c r="B190" s="105" t="s">
        <v>21</v>
      </c>
      <c r="C190" s="105" t="s">
        <v>21</v>
      </c>
      <c r="D190" s="105" t="s">
        <v>21</v>
      </c>
      <c r="E190" s="105" t="s">
        <v>21</v>
      </c>
      <c r="F190" s="105" t="s">
        <v>21</v>
      </c>
      <c r="G190" s="106" t="s">
        <v>21</v>
      </c>
      <c r="H190" s="48"/>
      <c r="I190" s="48"/>
    </row>
    <row r="191" spans="1:9" x14ac:dyDescent="0.25">
      <c r="A191" s="107"/>
      <c r="B191" s="73"/>
      <c r="C191" s="71"/>
      <c r="D191" s="71"/>
      <c r="E191" s="71"/>
      <c r="F191" s="71"/>
      <c r="G191" s="77"/>
      <c r="H191" s="48"/>
      <c r="I191" s="48"/>
    </row>
    <row r="192" spans="1:9" x14ac:dyDescent="0.25">
      <c r="A192" s="108" t="s">
        <v>30</v>
      </c>
      <c r="B192" s="109"/>
      <c r="C192" s="71"/>
      <c r="D192" s="71"/>
      <c r="E192" s="71"/>
      <c r="F192" s="71"/>
      <c r="G192" s="77"/>
      <c r="H192" s="48"/>
      <c r="I192" s="48"/>
    </row>
    <row r="193" spans="1:9" x14ac:dyDescent="0.25">
      <c r="A193" s="110" t="s">
        <v>107</v>
      </c>
      <c r="B193" s="58">
        <f>'[1]8c - 16-19 Bursary'!F9</f>
        <v>0</v>
      </c>
      <c r="C193" s="58">
        <f ca="1">'[1]8c - 16-19 Bursary'!G9</f>
        <v>0</v>
      </c>
      <c r="D193" s="58">
        <f ca="1">'[1]8c - 16-19 Bursary'!H9</f>
        <v>0</v>
      </c>
      <c r="E193" s="58">
        <f ca="1">'[1]8c - 16-19 Bursary'!I9</f>
        <v>0</v>
      </c>
      <c r="F193" s="58">
        <f ca="1">'[1]8c - 16-19 Bursary'!J9</f>
        <v>0</v>
      </c>
      <c r="G193" s="115">
        <f ca="1">'[1]8c - 16-19 Bursary'!K9</f>
        <v>0</v>
      </c>
      <c r="H193" s="48"/>
      <c r="I193" s="48"/>
    </row>
    <row r="194" spans="1:9" x14ac:dyDescent="0.25">
      <c r="A194" s="110" t="s">
        <v>129</v>
      </c>
      <c r="B194" s="71">
        <f>'[1]8c - 16-19 Bursary'!F10</f>
        <v>0</v>
      </c>
      <c r="C194" s="71">
        <f>'[1]8c - 16-19 Bursary'!G10</f>
        <v>0</v>
      </c>
      <c r="D194" s="71">
        <f>'[1]8c - 16-19 Bursary'!H10</f>
        <v>0</v>
      </c>
      <c r="E194" s="71">
        <f>'[1]8c - 16-19 Bursary'!I10</f>
        <v>0</v>
      </c>
      <c r="F194" s="71">
        <f>'[1]8c - 16-19 Bursary'!J10</f>
        <v>0</v>
      </c>
      <c r="G194" s="125">
        <f>'[1]8c - 16-19 Bursary'!K10</f>
        <v>0</v>
      </c>
      <c r="H194" s="48"/>
      <c r="I194" s="48"/>
    </row>
    <row r="195" spans="1:9" x14ac:dyDescent="0.25">
      <c r="A195" s="110" t="s">
        <v>130</v>
      </c>
      <c r="B195" s="71">
        <f>'[1]8c - 16-19 Bursary'!F11</f>
        <v>0</v>
      </c>
      <c r="C195" s="71">
        <f>'[1]8c - 16-19 Bursary'!G11</f>
        <v>0</v>
      </c>
      <c r="D195" s="71">
        <f>'[1]8c - 16-19 Bursary'!H11</f>
        <v>0</v>
      </c>
      <c r="E195" s="71">
        <f>'[1]8c - 16-19 Bursary'!I11</f>
        <v>0</v>
      </c>
      <c r="F195" s="71">
        <f>'[1]8c - 16-19 Bursary'!J11</f>
        <v>0</v>
      </c>
      <c r="G195" s="125">
        <f>'[1]8c - 16-19 Bursary'!K11</f>
        <v>0</v>
      </c>
      <c r="H195" s="48"/>
      <c r="I195" s="48"/>
    </row>
    <row r="196" spans="1:9" x14ac:dyDescent="0.25">
      <c r="A196" s="110" t="s">
        <v>137</v>
      </c>
      <c r="B196" s="111">
        <f t="shared" ref="B196:G196" si="21">SUM(B193:B195)</f>
        <v>0</v>
      </c>
      <c r="C196" s="111">
        <f t="shared" ca="1" si="21"/>
        <v>0</v>
      </c>
      <c r="D196" s="111">
        <f t="shared" ca="1" si="21"/>
        <v>0</v>
      </c>
      <c r="E196" s="111">
        <f t="shared" ca="1" si="21"/>
        <v>0</v>
      </c>
      <c r="F196" s="111">
        <f t="shared" ca="1" si="21"/>
        <v>0</v>
      </c>
      <c r="G196" s="112">
        <f t="shared" ca="1" si="21"/>
        <v>0</v>
      </c>
      <c r="H196" s="48"/>
      <c r="I196" s="48"/>
    </row>
    <row r="197" spans="1:9" x14ac:dyDescent="0.25">
      <c r="A197" s="110"/>
      <c r="B197" s="73"/>
      <c r="C197" s="113"/>
      <c r="D197" s="113"/>
      <c r="E197" s="113"/>
      <c r="F197" s="113"/>
      <c r="G197" s="114"/>
      <c r="H197" s="48"/>
      <c r="I197" s="48"/>
    </row>
    <row r="198" spans="1:9" x14ac:dyDescent="0.25">
      <c r="A198" s="108" t="s">
        <v>55</v>
      </c>
      <c r="B198" s="58">
        <f ca="1">'[1]8c - 16-19 Bursary'!F277</f>
        <v>0</v>
      </c>
      <c r="C198" s="58">
        <f ca="1">'[1]8c - 16-19 Bursary'!G277</f>
        <v>0</v>
      </c>
      <c r="D198" s="58">
        <f ca="1">'[1]8c - 16-19 Bursary'!H277</f>
        <v>0</v>
      </c>
      <c r="E198" s="58">
        <f ca="1">'[1]8c - 16-19 Bursary'!I277</f>
        <v>0</v>
      </c>
      <c r="F198" s="58">
        <f ca="1">'[1]8c - 16-19 Bursary'!J277</f>
        <v>0</v>
      </c>
      <c r="G198" s="115">
        <f ca="1">'[1]8c - 16-19 Bursary'!K277</f>
        <v>0</v>
      </c>
      <c r="H198" s="48"/>
      <c r="I198" s="48"/>
    </row>
    <row r="199" spans="1:9" x14ac:dyDescent="0.25">
      <c r="A199" s="110"/>
      <c r="B199" s="44"/>
      <c r="C199" s="44"/>
      <c r="D199" s="44"/>
      <c r="E199" s="44"/>
      <c r="F199" s="44"/>
      <c r="G199" s="45"/>
      <c r="H199" s="48"/>
      <c r="I199" s="48"/>
    </row>
    <row r="200" spans="1:9" ht="13.8" thickBot="1" x14ac:dyDescent="0.3">
      <c r="A200" s="116" t="s">
        <v>111</v>
      </c>
      <c r="B200" s="88">
        <f ca="1">'[1]8c - 16-19 Bursary'!F279</f>
        <v>0</v>
      </c>
      <c r="C200" s="89">
        <f ca="1">'[1]8c - 16-19 Bursary'!G279</f>
        <v>0</v>
      </c>
      <c r="D200" s="88">
        <f ca="1">'[1]8c - 16-19 Bursary'!H279</f>
        <v>0</v>
      </c>
      <c r="E200" s="88">
        <f ca="1">'[1]8c - 16-19 Bursary'!I279</f>
        <v>0</v>
      </c>
      <c r="F200" s="88">
        <f ca="1">'[1]8c - 16-19 Bursary'!J279</f>
        <v>0</v>
      </c>
      <c r="G200" s="90">
        <f ca="1">'[1]8c - 16-19 Bursary'!K279</f>
        <v>0</v>
      </c>
      <c r="H200" s="48" t="s">
        <v>25</v>
      </c>
      <c r="I200" s="48"/>
    </row>
    <row r="201" spans="1:9" ht="13.8" thickBot="1" x14ac:dyDescent="0.3">
      <c r="A201" s="131"/>
      <c r="B201" s="118"/>
      <c r="C201" s="123"/>
      <c r="D201" s="123"/>
      <c r="E201" s="123"/>
      <c r="F201" s="123"/>
      <c r="G201" s="123"/>
      <c r="H201" s="48"/>
      <c r="I201" s="48"/>
    </row>
    <row r="202" spans="1:9" x14ac:dyDescent="0.25">
      <c r="A202" s="120" t="s">
        <v>138</v>
      </c>
      <c r="B202" s="105" t="s">
        <v>21</v>
      </c>
      <c r="C202" s="105" t="s">
        <v>21</v>
      </c>
      <c r="D202" s="105" t="s">
        <v>21</v>
      </c>
      <c r="E202" s="105" t="s">
        <v>21</v>
      </c>
      <c r="F202" s="105" t="s">
        <v>21</v>
      </c>
      <c r="G202" s="106" t="s">
        <v>21</v>
      </c>
      <c r="H202" s="48"/>
      <c r="I202" s="48"/>
    </row>
    <row r="203" spans="1:9" x14ac:dyDescent="0.25">
      <c r="A203" s="132" t="str">
        <f>IF(ISBLANK('[1]8d - Other Grants'!B7),"",'[1]8d - Other Grants'!B7)</f>
        <v>Homes4Ukraine</v>
      </c>
      <c r="B203" s="118"/>
      <c r="C203" s="118"/>
      <c r="D203" s="118"/>
      <c r="E203" s="118"/>
      <c r="F203" s="118"/>
      <c r="G203" s="122"/>
      <c r="H203" s="48"/>
      <c r="I203" s="48"/>
    </row>
    <row r="204" spans="1:9" x14ac:dyDescent="0.25">
      <c r="A204" s="110" t="s">
        <v>107</v>
      </c>
      <c r="B204" s="58">
        <f>'[1]8d - Other Grants'!D10</f>
        <v>0</v>
      </c>
      <c r="C204" s="58">
        <f ca="1">'[1]8d - Other Grants'!E10</f>
        <v>-7050</v>
      </c>
      <c r="D204" s="58">
        <f ca="1">'[1]8d - Other Grants'!F10</f>
        <v>-37.949999999999818</v>
      </c>
      <c r="E204" s="58">
        <f ca="1">'[1]8d - Other Grants'!G10</f>
        <v>-37.949999999999818</v>
      </c>
      <c r="F204" s="58">
        <f ca="1">'[1]8d - Other Grants'!H10</f>
        <v>-37.949999999999818</v>
      </c>
      <c r="G204" s="115">
        <f ca="1">'[1]8d - Other Grants'!I10</f>
        <v>-37.949999999999818</v>
      </c>
      <c r="H204" s="48"/>
      <c r="I204" s="48"/>
    </row>
    <row r="205" spans="1:9" x14ac:dyDescent="0.25">
      <c r="A205" s="110" t="s">
        <v>139</v>
      </c>
      <c r="B205" s="118">
        <f ca="1">SUM('[1]8d - Other Grants'!D15+'[1]8d - Other Grants'!D20)</f>
        <v>-7050</v>
      </c>
      <c r="C205" s="118">
        <f ca="1">SUM('[1]8d - Other Grants'!E15+'[1]8d - Other Grants'!E20)</f>
        <v>0</v>
      </c>
      <c r="D205" s="118">
        <f ca="1">SUM('[1]8d - Other Grants'!F15+'[1]8d - Other Grants'!F20)</f>
        <v>0</v>
      </c>
      <c r="E205" s="118">
        <f ca="1">SUM('[1]8d - Other Grants'!G15+'[1]8d - Other Grants'!G20)</f>
        <v>0</v>
      </c>
      <c r="F205" s="118">
        <f ca="1">SUM('[1]8d - Other Grants'!H15+'[1]8d - Other Grants'!H20)</f>
        <v>0</v>
      </c>
      <c r="G205" s="125">
        <f ca="1">SUM('[1]8d - Other Grants'!I15+'[1]8d - Other Grants'!I20)</f>
        <v>0</v>
      </c>
      <c r="H205" s="48"/>
      <c r="I205" s="48"/>
    </row>
    <row r="206" spans="1:9" x14ac:dyDescent="0.25">
      <c r="A206" s="56" t="s">
        <v>131</v>
      </c>
      <c r="B206" s="86">
        <f ca="1">'[1]8d - Other Grants'!D22</f>
        <v>-7050</v>
      </c>
      <c r="C206" s="86">
        <f ca="1">'[1]8d - Other Grants'!E22</f>
        <v>-7050</v>
      </c>
      <c r="D206" s="86">
        <f ca="1">'[1]8d - Other Grants'!F22</f>
        <v>-37.949999999999818</v>
      </c>
      <c r="E206" s="86">
        <f ca="1">'[1]8d - Other Grants'!G22</f>
        <v>-37.949999999999818</v>
      </c>
      <c r="F206" s="86">
        <f ca="1">'[1]8d - Other Grants'!H22</f>
        <v>-37.949999999999818</v>
      </c>
      <c r="G206" s="87">
        <f ca="1">'[1]8d - Other Grants'!I22</f>
        <v>-37.949999999999818</v>
      </c>
      <c r="H206" s="48"/>
      <c r="I206" s="48"/>
    </row>
    <row r="207" spans="1:9" x14ac:dyDescent="0.25">
      <c r="A207" s="110"/>
      <c r="B207" s="118"/>
      <c r="C207" s="118"/>
      <c r="D207" s="118"/>
      <c r="E207" s="118"/>
      <c r="F207" s="118"/>
      <c r="G207" s="122"/>
      <c r="H207" s="48"/>
      <c r="I207" s="48"/>
    </row>
    <row r="208" spans="1:9" x14ac:dyDescent="0.25">
      <c r="A208" s="108" t="s">
        <v>55</v>
      </c>
      <c r="B208" s="118">
        <f ca="1">'[1]8d - Other Grants'!D270</f>
        <v>0</v>
      </c>
      <c r="C208" s="118">
        <f ca="1">'[1]8d - Other Grants'!E270</f>
        <v>7012.05</v>
      </c>
      <c r="D208" s="118">
        <f ca="1">'[1]8d - Other Grants'!F270</f>
        <v>0</v>
      </c>
      <c r="E208" s="118">
        <f ca="1">'[1]8d - Other Grants'!G270</f>
        <v>0</v>
      </c>
      <c r="F208" s="118">
        <f ca="1">'[1]8d - Other Grants'!H270</f>
        <v>0</v>
      </c>
      <c r="G208" s="125">
        <f ca="1">'[1]8d - Other Grants'!I270</f>
        <v>0</v>
      </c>
      <c r="H208" s="48"/>
      <c r="I208" s="48"/>
    </row>
    <row r="209" spans="1:9" x14ac:dyDescent="0.25">
      <c r="A209" s="110"/>
      <c r="B209" s="118"/>
      <c r="C209" s="118"/>
      <c r="D209" s="118"/>
      <c r="E209" s="118"/>
      <c r="F209" s="118"/>
      <c r="G209" s="122"/>
      <c r="H209" s="48"/>
      <c r="I209" s="48"/>
    </row>
    <row r="210" spans="1:9" x14ac:dyDescent="0.25">
      <c r="A210" s="110" t="s">
        <v>111</v>
      </c>
      <c r="B210" s="111">
        <f ca="1">'[1]8d - Other Grants'!D272</f>
        <v>-7050</v>
      </c>
      <c r="C210" s="133">
        <f ca="1">'[1]8d - Other Grants'!E272</f>
        <v>-37.949999999999818</v>
      </c>
      <c r="D210" s="111">
        <f ca="1">'[1]8d - Other Grants'!F272</f>
        <v>-37.949999999999818</v>
      </c>
      <c r="E210" s="111">
        <f ca="1">'[1]8d - Other Grants'!G272</f>
        <v>-37.949999999999818</v>
      </c>
      <c r="F210" s="111">
        <f ca="1">'[1]8d - Other Grants'!H272</f>
        <v>-37.949999999999818</v>
      </c>
      <c r="G210" s="112">
        <f ca="1">'[1]8d - Other Grants'!I272</f>
        <v>-37.949999999999818</v>
      </c>
      <c r="H210" s="48" t="s">
        <v>25</v>
      </c>
      <c r="I210" s="48"/>
    </row>
    <row r="211" spans="1:9" x14ac:dyDescent="0.25">
      <c r="A211" s="110"/>
      <c r="B211" s="118"/>
      <c r="C211" s="118"/>
      <c r="D211" s="118"/>
      <c r="E211" s="118"/>
      <c r="F211" s="118"/>
      <c r="G211" s="122"/>
      <c r="H211" s="48"/>
      <c r="I211" s="48"/>
    </row>
    <row r="212" spans="1:9" x14ac:dyDescent="0.25">
      <c r="A212" s="132" t="str">
        <f>IF(ISBLANK('[1]8d - Other Grants'!B274),"",'[1]8d - Other Grants'!B274)</f>
        <v/>
      </c>
      <c r="B212" s="118"/>
      <c r="C212" s="118"/>
      <c r="D212" s="118"/>
      <c r="E212" s="118"/>
      <c r="F212" s="118"/>
      <c r="G212" s="122"/>
      <c r="H212" s="48"/>
      <c r="I212" s="48"/>
    </row>
    <row r="213" spans="1:9" x14ac:dyDescent="0.25">
      <c r="A213" s="110" t="s">
        <v>107</v>
      </c>
      <c r="B213" s="58">
        <f>'[1]8d - Other Grants'!D277</f>
        <v>0</v>
      </c>
      <c r="C213" s="58">
        <f ca="1">'[1]8d - Other Grants'!E277</f>
        <v>0</v>
      </c>
      <c r="D213" s="58">
        <f ca="1">'[1]8d - Other Grants'!F277</f>
        <v>0</v>
      </c>
      <c r="E213" s="58">
        <f ca="1">'[1]8d - Other Grants'!G277</f>
        <v>0</v>
      </c>
      <c r="F213" s="58">
        <f ca="1">'[1]8d - Other Grants'!H277</f>
        <v>0</v>
      </c>
      <c r="G213" s="115">
        <f ca="1">'[1]8d - Other Grants'!I277</f>
        <v>0</v>
      </c>
      <c r="I213" s="48"/>
    </row>
    <row r="214" spans="1:9" x14ac:dyDescent="0.25">
      <c r="A214" s="110" t="s">
        <v>139</v>
      </c>
      <c r="B214" s="118">
        <f ca="1">SUM('[1]8d - Other Grants'!D282+'[1]8d - Other Grants'!D287)</f>
        <v>0</v>
      </c>
      <c r="C214" s="118">
        <f ca="1">SUM('[1]8d - Other Grants'!E282+'[1]8d - Other Grants'!E287)</f>
        <v>0</v>
      </c>
      <c r="D214" s="118">
        <f ca="1">SUM('[1]8d - Other Grants'!F282+'[1]8d - Other Grants'!F287)</f>
        <v>0</v>
      </c>
      <c r="E214" s="118">
        <f ca="1">SUM('[1]8d - Other Grants'!G282+'[1]8d - Other Grants'!G287)</f>
        <v>0</v>
      </c>
      <c r="F214" s="118">
        <f ca="1">SUM('[1]8d - Other Grants'!H282+'[1]8d - Other Grants'!H287)</f>
        <v>0</v>
      </c>
      <c r="G214" s="125">
        <f ca="1">SUM('[1]8d - Other Grants'!I282+'[1]8d - Other Grants'!I287)</f>
        <v>0</v>
      </c>
      <c r="H214" s="48"/>
      <c r="I214" s="48"/>
    </row>
    <row r="215" spans="1:9" x14ac:dyDescent="0.25">
      <c r="A215" s="56" t="s">
        <v>131</v>
      </c>
      <c r="B215" s="86">
        <f ca="1">'[1]8d - Other Grants'!D289</f>
        <v>0</v>
      </c>
      <c r="C215" s="86">
        <f ca="1">'[1]8d - Other Grants'!E289</f>
        <v>0</v>
      </c>
      <c r="D215" s="86">
        <f ca="1">'[1]8d - Other Grants'!F289</f>
        <v>0</v>
      </c>
      <c r="E215" s="86">
        <f ca="1">'[1]8d - Other Grants'!G289</f>
        <v>0</v>
      </c>
      <c r="F215" s="86">
        <f ca="1">'[1]8d - Other Grants'!H289</f>
        <v>0</v>
      </c>
      <c r="G215" s="87">
        <f ca="1">'[1]8d - Other Grants'!I289</f>
        <v>0</v>
      </c>
      <c r="H215" s="48"/>
      <c r="I215" s="48"/>
    </row>
    <row r="216" spans="1:9" x14ac:dyDescent="0.25">
      <c r="A216" s="56"/>
      <c r="B216" s="118"/>
      <c r="C216" s="118"/>
      <c r="D216" s="118"/>
      <c r="E216" s="118"/>
      <c r="F216" s="118"/>
      <c r="G216" s="122"/>
      <c r="H216" s="48"/>
      <c r="I216" s="48"/>
    </row>
    <row r="217" spans="1:9" x14ac:dyDescent="0.25">
      <c r="A217" s="108" t="s">
        <v>55</v>
      </c>
      <c r="B217" s="118">
        <f ca="1">'[1]8d - Other Grants'!D542</f>
        <v>0</v>
      </c>
      <c r="C217" s="118">
        <f ca="1">'[1]8d - Other Grants'!E542</f>
        <v>0</v>
      </c>
      <c r="D217" s="118">
        <f ca="1">'[1]8d - Other Grants'!F542</f>
        <v>0</v>
      </c>
      <c r="E217" s="118">
        <f ca="1">'[1]8d - Other Grants'!G542</f>
        <v>0</v>
      </c>
      <c r="F217" s="118">
        <f ca="1">'[1]8d - Other Grants'!H542</f>
        <v>0</v>
      </c>
      <c r="G217" s="125">
        <f ca="1">'[1]8d - Other Grants'!I542</f>
        <v>0</v>
      </c>
      <c r="H217" s="48"/>
      <c r="I217" s="48"/>
    </row>
    <row r="218" spans="1:9" x14ac:dyDescent="0.25">
      <c r="A218" s="110"/>
      <c r="B218" s="118"/>
      <c r="C218" s="118"/>
      <c r="D218" s="118"/>
      <c r="E218" s="118"/>
      <c r="F218" s="118"/>
      <c r="G218" s="122"/>
      <c r="H218" s="48"/>
      <c r="I218" s="48"/>
    </row>
    <row r="219" spans="1:9" x14ac:dyDescent="0.25">
      <c r="A219" s="110" t="s">
        <v>111</v>
      </c>
      <c r="B219" s="111">
        <f ca="1">'[1]8d - Other Grants'!D544</f>
        <v>0</v>
      </c>
      <c r="C219" s="133">
        <f ca="1">'[1]8d - Other Grants'!E544</f>
        <v>0</v>
      </c>
      <c r="D219" s="111">
        <f ca="1">'[1]8d - Other Grants'!F544</f>
        <v>0</v>
      </c>
      <c r="E219" s="111">
        <f ca="1">'[1]8d - Other Grants'!G544</f>
        <v>0</v>
      </c>
      <c r="F219" s="111">
        <f ca="1">'[1]8d - Other Grants'!H544</f>
        <v>0</v>
      </c>
      <c r="G219" s="112">
        <f ca="1">'[1]8d - Other Grants'!I544</f>
        <v>0</v>
      </c>
      <c r="H219" s="48" t="s">
        <v>25</v>
      </c>
      <c r="I219" s="48"/>
    </row>
    <row r="220" spans="1:9" x14ac:dyDescent="0.25">
      <c r="A220" s="110"/>
      <c r="B220" s="118"/>
      <c r="C220" s="118"/>
      <c r="D220" s="118"/>
      <c r="E220" s="118"/>
      <c r="F220" s="118"/>
      <c r="G220" s="122"/>
      <c r="H220" s="48"/>
      <c r="I220" s="48"/>
    </row>
    <row r="221" spans="1:9" x14ac:dyDescent="0.25">
      <c r="A221" s="132" t="str">
        <f>IF(ISBLANK('[1]8d - Other Grants'!B546),"",'[1]8d - Other Grants'!B546)</f>
        <v/>
      </c>
      <c r="B221" s="118"/>
      <c r="C221" s="118"/>
      <c r="D221" s="118"/>
      <c r="E221" s="118"/>
      <c r="F221" s="118"/>
      <c r="G221" s="122"/>
      <c r="H221" s="48"/>
      <c r="I221" s="48"/>
    </row>
    <row r="222" spans="1:9" x14ac:dyDescent="0.25">
      <c r="A222" s="110" t="s">
        <v>107</v>
      </c>
      <c r="B222" s="58">
        <f>'[1]8d - Other Grants'!D549</f>
        <v>0</v>
      </c>
      <c r="C222" s="58">
        <f ca="1">'[1]8d - Other Grants'!E549</f>
        <v>0</v>
      </c>
      <c r="D222" s="58">
        <f ca="1">'[1]8d - Other Grants'!F549</f>
        <v>0</v>
      </c>
      <c r="E222" s="58">
        <f ca="1">'[1]8d - Other Grants'!G549</f>
        <v>0</v>
      </c>
      <c r="F222" s="58">
        <f ca="1">'[1]8d - Other Grants'!H549</f>
        <v>0</v>
      </c>
      <c r="G222" s="115">
        <f ca="1">'[1]8d - Other Grants'!I549</f>
        <v>0</v>
      </c>
      <c r="I222" s="48"/>
    </row>
    <row r="223" spans="1:9" x14ac:dyDescent="0.25">
      <c r="A223" s="110" t="s">
        <v>139</v>
      </c>
      <c r="B223" s="118">
        <f ca="1">SUM('[1]8d - Other Grants'!D554+'[1]8d - Other Grants'!D559)</f>
        <v>0</v>
      </c>
      <c r="C223" s="118">
        <f ca="1">SUM('[1]8d - Other Grants'!E554+'[1]8d - Other Grants'!E559)</f>
        <v>0</v>
      </c>
      <c r="D223" s="118">
        <f ca="1">SUM('[1]8d - Other Grants'!F554+'[1]8d - Other Grants'!F559)</f>
        <v>0</v>
      </c>
      <c r="E223" s="118">
        <f ca="1">SUM('[1]8d - Other Grants'!G554+'[1]8d - Other Grants'!G559)</f>
        <v>0</v>
      </c>
      <c r="F223" s="118">
        <f ca="1">SUM('[1]8d - Other Grants'!H554+'[1]8d - Other Grants'!H559)</f>
        <v>0</v>
      </c>
      <c r="G223" s="125">
        <f ca="1">SUM('[1]8d - Other Grants'!I554+'[1]8d - Other Grants'!I559)</f>
        <v>0</v>
      </c>
      <c r="H223" s="48"/>
      <c r="I223" s="48"/>
    </row>
    <row r="224" spans="1:9" x14ac:dyDescent="0.25">
      <c r="A224" s="56" t="s">
        <v>131</v>
      </c>
      <c r="B224" s="86">
        <f ca="1">'[1]8d - Other Grants'!D561</f>
        <v>0</v>
      </c>
      <c r="C224" s="86">
        <f ca="1">'[1]8d - Other Grants'!E561</f>
        <v>0</v>
      </c>
      <c r="D224" s="86">
        <f ca="1">'[1]8d - Other Grants'!F561</f>
        <v>0</v>
      </c>
      <c r="E224" s="86">
        <f ca="1">'[1]8d - Other Grants'!G561</f>
        <v>0</v>
      </c>
      <c r="F224" s="86">
        <f ca="1">'[1]8d - Other Grants'!H561</f>
        <v>0</v>
      </c>
      <c r="G224" s="87">
        <f ca="1">'[1]8d - Other Grants'!I561</f>
        <v>0</v>
      </c>
      <c r="H224" s="48"/>
      <c r="I224" s="48"/>
    </row>
    <row r="225" spans="1:9" x14ac:dyDescent="0.25">
      <c r="A225" s="56"/>
      <c r="B225" s="118"/>
      <c r="C225" s="118"/>
      <c r="D225" s="118"/>
      <c r="E225" s="118"/>
      <c r="F225" s="118"/>
      <c r="G225" s="122"/>
      <c r="H225" s="48"/>
      <c r="I225" s="48"/>
    </row>
    <row r="226" spans="1:9" x14ac:dyDescent="0.25">
      <c r="A226" s="108" t="s">
        <v>55</v>
      </c>
      <c r="B226" s="118">
        <f ca="1">'[1]8d - Other Grants'!D814</f>
        <v>0</v>
      </c>
      <c r="C226" s="118">
        <f ca="1">'[1]8d - Other Grants'!E814</f>
        <v>0</v>
      </c>
      <c r="D226" s="118">
        <f ca="1">'[1]8d - Other Grants'!F814</f>
        <v>0</v>
      </c>
      <c r="E226" s="118">
        <f ca="1">'[1]8d - Other Grants'!G814</f>
        <v>0</v>
      </c>
      <c r="F226" s="118">
        <f ca="1">'[1]8d - Other Grants'!H814</f>
        <v>0</v>
      </c>
      <c r="G226" s="125">
        <f ca="1">'[1]8d - Other Grants'!I814</f>
        <v>0</v>
      </c>
      <c r="H226" s="48"/>
      <c r="I226" s="48"/>
    </row>
    <row r="227" spans="1:9" x14ac:dyDescent="0.25">
      <c r="A227" s="110"/>
      <c r="B227" s="118"/>
      <c r="C227" s="118"/>
      <c r="D227" s="118"/>
      <c r="E227" s="118"/>
      <c r="F227" s="118"/>
      <c r="G227" s="122"/>
      <c r="H227" s="48"/>
      <c r="I227" s="48"/>
    </row>
    <row r="228" spans="1:9" ht="13.8" thickBot="1" x14ac:dyDescent="0.3">
      <c r="A228" s="116" t="s">
        <v>111</v>
      </c>
      <c r="B228" s="88">
        <f ca="1">'[1]8d - Other Grants'!D816</f>
        <v>0</v>
      </c>
      <c r="C228" s="89">
        <f ca="1">'[1]8d - Other Grants'!E816</f>
        <v>0</v>
      </c>
      <c r="D228" s="88">
        <f ca="1">'[1]8d - Other Grants'!F816</f>
        <v>0</v>
      </c>
      <c r="E228" s="88">
        <f ca="1">'[1]8d - Other Grants'!G816</f>
        <v>0</v>
      </c>
      <c r="F228" s="88">
        <f ca="1">'[1]8d - Other Grants'!H816</f>
        <v>0</v>
      </c>
      <c r="G228" s="90">
        <f ca="1">'[1]8d - Other Grants'!I816</f>
        <v>0</v>
      </c>
      <c r="H228" s="48" t="s">
        <v>25</v>
      </c>
      <c r="I228" s="48"/>
    </row>
    <row r="229" spans="1:9" ht="13.8" thickBot="1" x14ac:dyDescent="0.3">
      <c r="A229" s="110"/>
      <c r="B229" s="118"/>
      <c r="C229" s="118"/>
      <c r="D229" s="118"/>
      <c r="E229" s="118"/>
      <c r="F229" s="118"/>
      <c r="G229" s="118"/>
      <c r="H229" s="48"/>
      <c r="I229" s="48"/>
    </row>
    <row r="230" spans="1:9" x14ac:dyDescent="0.25">
      <c r="A230" s="120" t="s">
        <v>140</v>
      </c>
      <c r="B230" s="105" t="s">
        <v>21</v>
      </c>
      <c r="C230" s="105" t="s">
        <v>21</v>
      </c>
      <c r="D230" s="105" t="s">
        <v>21</v>
      </c>
      <c r="E230" s="105" t="s">
        <v>21</v>
      </c>
      <c r="F230" s="105" t="s">
        <v>21</v>
      </c>
      <c r="G230" s="106" t="s">
        <v>21</v>
      </c>
      <c r="H230" s="48"/>
      <c r="I230" s="48"/>
    </row>
    <row r="231" spans="1:9" x14ac:dyDescent="0.25">
      <c r="A231" s="108"/>
      <c r="B231" s="118"/>
      <c r="C231" s="118"/>
      <c r="D231" s="118"/>
      <c r="E231" s="118"/>
      <c r="F231" s="118"/>
      <c r="G231" s="122"/>
      <c r="I231" s="48"/>
    </row>
    <row r="232" spans="1:9" x14ac:dyDescent="0.25">
      <c r="A232" s="132" t="s">
        <v>141</v>
      </c>
      <c r="B232" s="118"/>
      <c r="C232" s="118"/>
      <c r="D232" s="118"/>
      <c r="E232" s="118"/>
      <c r="F232" s="118"/>
      <c r="G232" s="122"/>
      <c r="I232" s="48"/>
    </row>
    <row r="233" spans="1:9" x14ac:dyDescent="0.25">
      <c r="A233" s="110" t="s">
        <v>107</v>
      </c>
      <c r="B233" s="58">
        <f>'[1]Recovery Premium'!D8</f>
        <v>-3071</v>
      </c>
      <c r="C233" s="58">
        <f ca="1">'[1]Recovery Premium'!E8</f>
        <v>-7465</v>
      </c>
      <c r="D233" s="134"/>
      <c r="E233" s="134"/>
      <c r="F233" s="134"/>
      <c r="G233" s="135"/>
      <c r="I233" s="48"/>
    </row>
    <row r="234" spans="1:9" x14ac:dyDescent="0.25">
      <c r="A234" s="110" t="s">
        <v>139</v>
      </c>
      <c r="B234" s="118">
        <f>'[1]Recovery Premium'!D12</f>
        <v>-11781</v>
      </c>
      <c r="C234" s="118">
        <f>'[1]Recovery Premium'!E12</f>
        <v>-6307</v>
      </c>
      <c r="D234" s="134"/>
      <c r="E234" s="134"/>
      <c r="F234" s="134"/>
      <c r="G234" s="135"/>
      <c r="H234" s="48"/>
      <c r="I234" s="48"/>
    </row>
    <row r="235" spans="1:9" x14ac:dyDescent="0.25">
      <c r="A235" s="110" t="str">
        <f>'[1]Recovery Premium'!B13</f>
        <v>Closedown Surplus Adjustment</v>
      </c>
      <c r="B235" s="136">
        <f>'[1]Recovery Premium'!D13</f>
        <v>0</v>
      </c>
      <c r="C235" s="136">
        <f>'[1]Recovery Premium'!E13</f>
        <v>0</v>
      </c>
      <c r="D235" s="134"/>
      <c r="E235" s="134"/>
      <c r="F235" s="134"/>
      <c r="G235" s="135"/>
      <c r="H235" s="48"/>
      <c r="I235" s="48"/>
    </row>
    <row r="236" spans="1:9" x14ac:dyDescent="0.25">
      <c r="A236" s="56" t="s">
        <v>131</v>
      </c>
      <c r="B236" s="86">
        <f ca="1">'[1]Recovery Premium'!D16</f>
        <v>-14852</v>
      </c>
      <c r="C236" s="86">
        <f ca="1">'[1]Recovery Premium'!E16</f>
        <v>-13772</v>
      </c>
      <c r="D236" s="137"/>
      <c r="E236" s="137"/>
      <c r="F236" s="137"/>
      <c r="G236" s="138"/>
      <c r="H236" s="48"/>
      <c r="I236" s="48"/>
    </row>
    <row r="237" spans="1:9" x14ac:dyDescent="0.25">
      <c r="A237" s="56"/>
      <c r="B237" s="118"/>
      <c r="C237" s="118"/>
      <c r="D237" s="118"/>
      <c r="E237" s="118"/>
      <c r="F237" s="118"/>
      <c r="G237" s="122"/>
      <c r="H237" s="48"/>
      <c r="I237" s="48"/>
    </row>
    <row r="238" spans="1:9" x14ac:dyDescent="0.25">
      <c r="A238" s="108" t="s">
        <v>55</v>
      </c>
      <c r="B238" s="118">
        <f ca="1">'[1]Recovery Premium'!D223</f>
        <v>7387</v>
      </c>
      <c r="C238" s="118">
        <f ca="1">'[1]Recovery Premium'!E223</f>
        <v>13773</v>
      </c>
      <c r="D238" s="134"/>
      <c r="E238" s="134"/>
      <c r="F238" s="134"/>
      <c r="G238" s="135"/>
      <c r="H238" s="48"/>
      <c r="I238" s="48"/>
    </row>
    <row r="239" spans="1:9" x14ac:dyDescent="0.25">
      <c r="A239" s="110"/>
      <c r="B239" s="118"/>
      <c r="C239" s="118"/>
      <c r="D239" s="118"/>
      <c r="E239" s="118"/>
      <c r="F239" s="118"/>
      <c r="G239" s="122"/>
      <c r="H239" s="48"/>
      <c r="I239" s="48"/>
    </row>
    <row r="240" spans="1:9" x14ac:dyDescent="0.25">
      <c r="A240" s="110" t="s">
        <v>111</v>
      </c>
      <c r="B240" s="111">
        <f ca="1">'[1]Recovery Premium'!D225</f>
        <v>-7465</v>
      </c>
      <c r="C240" s="133">
        <f ca="1">'[1]Recovery Premium'!E225</f>
        <v>1</v>
      </c>
      <c r="D240" s="111">
        <f ca="1">'[1]Recovery Premium'!F225</f>
        <v>1</v>
      </c>
      <c r="E240" s="111">
        <f ca="1">'[1]Recovery Premium'!G225</f>
        <v>1</v>
      </c>
      <c r="F240" s="111">
        <f ca="1">'[1]Recovery Premium'!H225</f>
        <v>1</v>
      </c>
      <c r="G240" s="112">
        <f ca="1">'[1]Recovery Premium'!I225</f>
        <v>1</v>
      </c>
      <c r="H240" s="48" t="s">
        <v>25</v>
      </c>
      <c r="I240" s="48"/>
    </row>
    <row r="241" spans="1:9" x14ac:dyDescent="0.25">
      <c r="A241" s="110"/>
      <c r="B241" s="118"/>
      <c r="C241" s="118"/>
      <c r="D241" s="118"/>
      <c r="E241" s="118"/>
      <c r="F241" s="118"/>
      <c r="G241" s="122"/>
      <c r="H241" s="48"/>
      <c r="I241" s="48"/>
    </row>
    <row r="242" spans="1:9" x14ac:dyDescent="0.25">
      <c r="A242" s="110"/>
      <c r="B242" s="118"/>
      <c r="C242" s="118"/>
      <c r="D242" s="118"/>
      <c r="E242" s="118"/>
      <c r="F242" s="118"/>
      <c r="G242" s="122"/>
      <c r="H242" s="48"/>
      <c r="I242" s="48"/>
    </row>
    <row r="243" spans="1:9" x14ac:dyDescent="0.25">
      <c r="A243" s="132" t="s">
        <v>142</v>
      </c>
      <c r="B243" s="118"/>
      <c r="C243" s="118"/>
      <c r="D243" s="118"/>
      <c r="E243" s="118"/>
      <c r="F243" s="118"/>
      <c r="G243" s="122"/>
      <c r="H243" s="48"/>
      <c r="I243" s="48"/>
    </row>
    <row r="244" spans="1:9" x14ac:dyDescent="0.25">
      <c r="A244" s="110" t="s">
        <v>107</v>
      </c>
      <c r="B244" s="58">
        <f>'[1]School Led Tutoring'!D8</f>
        <v>-1965</v>
      </c>
      <c r="C244" s="58">
        <f ca="1">'[1]School Led Tutoring'!E8</f>
        <v>-1747</v>
      </c>
      <c r="D244" s="58">
        <f ca="1">'[1]School Led Tutoring'!F8</f>
        <v>1645.7249999999985</v>
      </c>
      <c r="E244" s="134"/>
      <c r="F244" s="134"/>
      <c r="G244" s="135"/>
      <c r="I244" s="48"/>
    </row>
    <row r="245" spans="1:9" x14ac:dyDescent="0.25">
      <c r="A245" s="110" t="s">
        <v>129</v>
      </c>
      <c r="B245" s="118">
        <f>'[1]School Led Tutoring'!D12</f>
        <v>-5400</v>
      </c>
      <c r="C245" s="118">
        <f>'[1]School Led Tutoring'!E12</f>
        <v>-4792</v>
      </c>
      <c r="D245" s="118">
        <f>'[1]School Led Tutoring'!F12</f>
        <v>-2250</v>
      </c>
      <c r="E245" s="134"/>
      <c r="F245" s="134"/>
      <c r="G245" s="135"/>
      <c r="H245" s="48"/>
      <c r="I245" s="48"/>
    </row>
    <row r="246" spans="1:9" x14ac:dyDescent="0.25">
      <c r="A246" s="110" t="s">
        <v>130</v>
      </c>
      <c r="B246" s="118">
        <f>'[1]School Led Tutoring'!D13</f>
        <v>-6709</v>
      </c>
      <c r="C246" s="118">
        <f>'[1]School Led Tutoring'!E13</f>
        <v>-3150</v>
      </c>
      <c r="D246" s="134"/>
      <c r="E246" s="134"/>
      <c r="F246" s="134"/>
      <c r="G246" s="135"/>
      <c r="H246" s="48"/>
      <c r="I246" s="48"/>
    </row>
    <row r="247" spans="1:9" x14ac:dyDescent="0.25">
      <c r="A247" s="110" t="str">
        <f>'[1]School Led Tutoring'!B14</f>
        <v>Closedown Surplus Adjustment</v>
      </c>
      <c r="B247" s="136">
        <f>'[1]School Led Tutoring'!D14</f>
        <v>0</v>
      </c>
      <c r="C247" s="136">
        <f>'[1]School Led Tutoring'!E14</f>
        <v>1493</v>
      </c>
      <c r="D247" s="136">
        <f>'[1]School Led Tutoring'!F14</f>
        <v>0</v>
      </c>
      <c r="E247" s="134"/>
      <c r="F247" s="134"/>
      <c r="G247" s="135"/>
      <c r="H247" s="48"/>
      <c r="I247" s="48"/>
    </row>
    <row r="248" spans="1:9" x14ac:dyDescent="0.25">
      <c r="A248" s="56" t="s">
        <v>131</v>
      </c>
      <c r="B248" s="86">
        <f ca="1">'[1]School Led Tutoring'!D17</f>
        <v>-14074</v>
      </c>
      <c r="C248" s="86">
        <f ca="1">'[1]School Led Tutoring'!E17</f>
        <v>-8196</v>
      </c>
      <c r="D248" s="86">
        <f ca="1">'[1]School Led Tutoring'!F17</f>
        <v>-604.27500000000146</v>
      </c>
      <c r="E248" s="137"/>
      <c r="F248" s="137"/>
      <c r="G248" s="138"/>
      <c r="H248" s="48"/>
      <c r="I248" s="48"/>
    </row>
    <row r="249" spans="1:9" x14ac:dyDescent="0.25">
      <c r="A249" s="56"/>
      <c r="B249" s="118"/>
      <c r="C249" s="118"/>
      <c r="D249" s="118"/>
      <c r="E249" s="118"/>
      <c r="F249" s="118"/>
      <c r="G249" s="122"/>
      <c r="H249" s="48"/>
      <c r="I249" s="48"/>
    </row>
    <row r="250" spans="1:9" x14ac:dyDescent="0.25">
      <c r="A250" s="108" t="s">
        <v>55</v>
      </c>
      <c r="B250" s="118">
        <f ca="1">'[1]School Led Tutoring'!D178</f>
        <v>12327</v>
      </c>
      <c r="C250" s="118">
        <f ca="1">'[1]School Led Tutoring'!E178</f>
        <v>9841.7249999999985</v>
      </c>
      <c r="D250" s="118">
        <f ca="1">'[1]School Led Tutoring'!F178</f>
        <v>2198.7593397043288</v>
      </c>
      <c r="E250" s="134"/>
      <c r="F250" s="134"/>
      <c r="G250" s="135"/>
      <c r="H250" s="48"/>
      <c r="I250" s="48"/>
    </row>
    <row r="251" spans="1:9" x14ac:dyDescent="0.25">
      <c r="A251" s="110"/>
      <c r="B251" s="118"/>
      <c r="C251" s="118"/>
      <c r="D251" s="118"/>
      <c r="E251" s="118"/>
      <c r="F251" s="118"/>
      <c r="G251" s="122"/>
      <c r="H251" s="48"/>
      <c r="I251" s="48"/>
    </row>
    <row r="252" spans="1:9" x14ac:dyDescent="0.25">
      <c r="A252" s="110" t="s">
        <v>111</v>
      </c>
      <c r="B252" s="111">
        <f ca="1">'[1]School Led Tutoring'!D180</f>
        <v>-1747</v>
      </c>
      <c r="C252" s="133">
        <f ca="1">'[1]School Led Tutoring'!E180</f>
        <v>1645.7249999999985</v>
      </c>
      <c r="D252" s="111">
        <f ca="1">'[1]School Led Tutoring'!F180</f>
        <v>1594.4843397043273</v>
      </c>
      <c r="E252" s="111">
        <f ca="1">'[1]School Led Tutoring'!G180</f>
        <v>1594.4843397043273</v>
      </c>
      <c r="F252" s="111">
        <f ca="1">'[1]School Led Tutoring'!H180</f>
        <v>1594.4843397043273</v>
      </c>
      <c r="G252" s="112">
        <f ca="1">'[1]School Led Tutoring'!I180</f>
        <v>1594.4843397043273</v>
      </c>
      <c r="H252" s="48" t="s">
        <v>25</v>
      </c>
      <c r="I252" s="48"/>
    </row>
    <row r="253" spans="1:9" x14ac:dyDescent="0.25">
      <c r="A253" s="110"/>
      <c r="B253" s="118"/>
      <c r="C253" s="118"/>
      <c r="D253" s="118"/>
      <c r="E253" s="118"/>
      <c r="F253" s="118"/>
      <c r="G253" s="122"/>
      <c r="H253" s="48"/>
      <c r="I253" s="48"/>
    </row>
    <row r="254" spans="1:9" x14ac:dyDescent="0.25">
      <c r="A254" s="132" t="str">
        <f>IF(ISBLANK('[1]Covid Grants - Other'!B7),"",'[1]Covid Grants - Other'!B7)</f>
        <v>HAAF</v>
      </c>
      <c r="B254" s="118"/>
      <c r="C254" s="118"/>
      <c r="D254" s="118"/>
      <c r="E254" s="118"/>
      <c r="F254" s="118"/>
      <c r="G254" s="122"/>
      <c r="H254" s="48"/>
      <c r="I254" s="48"/>
    </row>
    <row r="255" spans="1:9" x14ac:dyDescent="0.25">
      <c r="A255" s="110" t="s">
        <v>107</v>
      </c>
      <c r="B255" s="58">
        <f>'[1]Covid Grants - Other'!D10</f>
        <v>0</v>
      </c>
      <c r="C255" s="58">
        <f ca="1">'[1]Covid Grants - Other'!E10</f>
        <v>0</v>
      </c>
      <c r="D255" s="58">
        <f ca="1">'[1]Covid Grants - Other'!F10</f>
        <v>0</v>
      </c>
      <c r="E255" s="58">
        <f ca="1">'[1]Covid Grants - Other'!G10</f>
        <v>0</v>
      </c>
      <c r="F255" s="58">
        <f ca="1">'[1]Covid Grants - Other'!H10</f>
        <v>0</v>
      </c>
      <c r="G255" s="115">
        <f ca="1">'[1]Covid Grants - Other'!I10</f>
        <v>0</v>
      </c>
      <c r="I255" s="48"/>
    </row>
    <row r="256" spans="1:9" x14ac:dyDescent="0.25">
      <c r="A256" s="110" t="s">
        <v>139</v>
      </c>
      <c r="B256" s="118">
        <f>'[1]Covid Grants - Other'!D14</f>
        <v>0</v>
      </c>
      <c r="C256" s="118">
        <f>'[1]Covid Grants - Other'!E14</f>
        <v>0</v>
      </c>
      <c r="D256" s="118">
        <f>'[1]Covid Grants - Other'!F14</f>
        <v>0</v>
      </c>
      <c r="E256" s="118">
        <f>'[1]Covid Grants - Other'!G14</f>
        <v>0</v>
      </c>
      <c r="F256" s="118">
        <f>'[1]Covid Grants - Other'!H14</f>
        <v>0</v>
      </c>
      <c r="G256" s="122">
        <f>'[1]Covid Grants - Other'!I14</f>
        <v>0</v>
      </c>
      <c r="H256" s="48"/>
      <c r="I256" s="48"/>
    </row>
    <row r="257" spans="1:9" x14ac:dyDescent="0.25">
      <c r="A257" s="56" t="s">
        <v>131</v>
      </c>
      <c r="B257" s="86">
        <f ca="1">'[1]Covid Grants - Other'!D17</f>
        <v>0</v>
      </c>
      <c r="C257" s="86">
        <f ca="1">'[1]Covid Grants - Other'!E17</f>
        <v>0</v>
      </c>
      <c r="D257" s="86">
        <f ca="1">'[1]Covid Grants - Other'!F17</f>
        <v>0</v>
      </c>
      <c r="E257" s="86">
        <f ca="1">'[1]Covid Grants - Other'!G17</f>
        <v>0</v>
      </c>
      <c r="F257" s="86">
        <f ca="1">'[1]Covid Grants - Other'!H17</f>
        <v>0</v>
      </c>
      <c r="G257" s="87">
        <f ca="1">'[1]Covid Grants - Other'!I17</f>
        <v>0</v>
      </c>
      <c r="H257" s="48"/>
      <c r="I257" s="48"/>
    </row>
    <row r="258" spans="1:9" x14ac:dyDescent="0.25">
      <c r="A258" s="56"/>
      <c r="B258" s="118"/>
      <c r="C258" s="118"/>
      <c r="D258" s="118"/>
      <c r="E258" s="118"/>
      <c r="F258" s="118"/>
      <c r="G258" s="122"/>
      <c r="H258" s="48"/>
      <c r="I258" s="48"/>
    </row>
    <row r="259" spans="1:9" x14ac:dyDescent="0.25">
      <c r="A259" s="108" t="s">
        <v>55</v>
      </c>
      <c r="B259" s="118">
        <f ca="1">'[1]Covid Grants - Other'!D172</f>
        <v>0</v>
      </c>
      <c r="C259" s="118">
        <f ca="1">'[1]Covid Grants - Other'!E172</f>
        <v>0</v>
      </c>
      <c r="D259" s="118">
        <f ca="1">'[1]Covid Grants - Other'!F172</f>
        <v>0</v>
      </c>
      <c r="E259" s="118">
        <f ca="1">'[1]Covid Grants - Other'!G172</f>
        <v>0</v>
      </c>
      <c r="F259" s="118">
        <f ca="1">'[1]Covid Grants - Other'!H172</f>
        <v>0</v>
      </c>
      <c r="G259" s="122">
        <f ca="1">'[1]Covid Grants - Other'!I172</f>
        <v>0</v>
      </c>
      <c r="H259" s="48"/>
      <c r="I259" s="48"/>
    </row>
    <row r="260" spans="1:9" x14ac:dyDescent="0.25">
      <c r="A260" s="110"/>
      <c r="B260" s="118"/>
      <c r="C260" s="118"/>
      <c r="D260" s="118"/>
      <c r="E260" s="118"/>
      <c r="F260" s="118"/>
      <c r="G260" s="122"/>
      <c r="H260" s="48"/>
      <c r="I260" s="48"/>
    </row>
    <row r="261" spans="1:9" x14ac:dyDescent="0.25">
      <c r="A261" s="110" t="s">
        <v>111</v>
      </c>
      <c r="B261" s="111">
        <f ca="1">'[1]Covid Grants - Other'!D174</f>
        <v>0</v>
      </c>
      <c r="C261" s="133">
        <f ca="1">'[1]Covid Grants - Other'!E174</f>
        <v>0</v>
      </c>
      <c r="D261" s="111">
        <f ca="1">'[1]Covid Grants - Other'!F174</f>
        <v>0</v>
      </c>
      <c r="E261" s="111">
        <f ca="1">'[1]Covid Grants - Other'!G174</f>
        <v>0</v>
      </c>
      <c r="F261" s="111">
        <f ca="1">'[1]Covid Grants - Other'!H174</f>
        <v>0</v>
      </c>
      <c r="G261" s="112">
        <f ca="1">'[1]Covid Grants - Other'!I174</f>
        <v>0</v>
      </c>
      <c r="H261" s="48" t="s">
        <v>25</v>
      </c>
      <c r="I261" s="48"/>
    </row>
    <row r="262" spans="1:9" x14ac:dyDescent="0.25">
      <c r="A262" s="110"/>
      <c r="B262" s="58"/>
      <c r="C262" s="139"/>
      <c r="D262" s="58"/>
      <c r="E262" s="58"/>
      <c r="F262" s="58"/>
      <c r="G262" s="115"/>
      <c r="H262" s="48"/>
      <c r="I262" s="48"/>
    </row>
    <row r="263" spans="1:9" x14ac:dyDescent="0.25">
      <c r="A263" s="132" t="str">
        <f>IF(ISBLANK('[1]Covid Grants - Other'!B177),"",'[1]Covid Grants - Other'!B177)</f>
        <v>Catch Up Premium</v>
      </c>
      <c r="B263" s="118"/>
      <c r="C263" s="118"/>
      <c r="D263" s="118"/>
      <c r="E263" s="118"/>
      <c r="F263" s="118"/>
      <c r="G263" s="122"/>
      <c r="H263" s="48"/>
      <c r="I263" s="48"/>
    </row>
    <row r="264" spans="1:9" x14ac:dyDescent="0.25">
      <c r="A264" s="110" t="s">
        <v>107</v>
      </c>
      <c r="B264" s="58">
        <f>'[1]Covid Grants - Other'!D180</f>
        <v>-8686</v>
      </c>
      <c r="C264" s="58">
        <f ca="1">'[1]Covid Grants - Other'!E180</f>
        <v>-4305</v>
      </c>
      <c r="D264" s="58">
        <f ca="1">'[1]Covid Grants - Other'!F180</f>
        <v>0</v>
      </c>
      <c r="E264" s="58">
        <f ca="1">'[1]Covid Grants - Other'!G180</f>
        <v>0</v>
      </c>
      <c r="F264" s="58">
        <f ca="1">'[1]Covid Grants - Other'!H180</f>
        <v>0</v>
      </c>
      <c r="G264" s="115">
        <f ca="1">'[1]Covid Grants - Other'!I180</f>
        <v>0</v>
      </c>
      <c r="I264" s="48"/>
    </row>
    <row r="265" spans="1:9" x14ac:dyDescent="0.25">
      <c r="A265" s="110" t="s">
        <v>139</v>
      </c>
      <c r="B265" s="118">
        <f>'[1]Covid Grants - Other'!D184</f>
        <v>0</v>
      </c>
      <c r="C265" s="118">
        <f>'[1]Covid Grants - Other'!E184</f>
        <v>0</v>
      </c>
      <c r="D265" s="118">
        <f>'[1]Covid Grants - Other'!F184</f>
        <v>0</v>
      </c>
      <c r="E265" s="118">
        <f>'[1]Covid Grants - Other'!G184</f>
        <v>0</v>
      </c>
      <c r="F265" s="118">
        <f>'[1]Covid Grants - Other'!H184</f>
        <v>0</v>
      </c>
      <c r="G265" s="122">
        <f>'[1]Covid Grants - Other'!I184</f>
        <v>0</v>
      </c>
      <c r="H265" s="48"/>
      <c r="I265" s="48"/>
    </row>
    <row r="266" spans="1:9" x14ac:dyDescent="0.25">
      <c r="A266" s="56" t="s">
        <v>131</v>
      </c>
      <c r="B266" s="86">
        <f ca="1">'[1]Covid Grants - Other'!D187</f>
        <v>-8686</v>
      </c>
      <c r="C266" s="86">
        <f ca="1">'[1]Covid Grants - Other'!E187</f>
        <v>-4305</v>
      </c>
      <c r="D266" s="86">
        <f ca="1">'[1]Covid Grants - Other'!F187</f>
        <v>0</v>
      </c>
      <c r="E266" s="86">
        <f ca="1">'[1]Covid Grants - Other'!G187</f>
        <v>0</v>
      </c>
      <c r="F266" s="86">
        <f ca="1">'[1]Covid Grants - Other'!H187</f>
        <v>0</v>
      </c>
      <c r="G266" s="87">
        <f ca="1">'[1]Covid Grants - Other'!I187</f>
        <v>0</v>
      </c>
      <c r="H266" s="48"/>
      <c r="I266" s="48"/>
    </row>
    <row r="267" spans="1:9" x14ac:dyDescent="0.25">
      <c r="A267" s="56"/>
      <c r="B267" s="118"/>
      <c r="C267" s="118"/>
      <c r="D267" s="118"/>
      <c r="E267" s="118"/>
      <c r="F267" s="118"/>
      <c r="G267" s="122"/>
      <c r="H267" s="48"/>
      <c r="I267" s="48"/>
    </row>
    <row r="268" spans="1:9" x14ac:dyDescent="0.25">
      <c r="A268" s="108" t="s">
        <v>55</v>
      </c>
      <c r="B268" s="118">
        <f ca="1">'[1]Covid Grants - Other'!D338</f>
        <v>4381</v>
      </c>
      <c r="C268" s="118">
        <f ca="1">'[1]Covid Grants - Other'!E338</f>
        <v>4305</v>
      </c>
      <c r="D268" s="118">
        <f ca="1">'[1]Covid Grants - Other'!F338</f>
        <v>0</v>
      </c>
      <c r="E268" s="118">
        <f ca="1">'[1]Covid Grants - Other'!G338</f>
        <v>0</v>
      </c>
      <c r="F268" s="118">
        <f ca="1">'[1]Covid Grants - Other'!H338</f>
        <v>0</v>
      </c>
      <c r="G268" s="122">
        <f ca="1">'[1]Covid Grants - Other'!I338</f>
        <v>0</v>
      </c>
      <c r="H268" s="48"/>
      <c r="I268" s="48"/>
    </row>
    <row r="269" spans="1:9" x14ac:dyDescent="0.25">
      <c r="A269" s="110"/>
      <c r="B269" s="118"/>
      <c r="C269" s="118"/>
      <c r="D269" s="118"/>
      <c r="E269" s="118"/>
      <c r="F269" s="118"/>
      <c r="G269" s="122"/>
      <c r="H269" s="48"/>
      <c r="I269" s="48"/>
    </row>
    <row r="270" spans="1:9" x14ac:dyDescent="0.25">
      <c r="A270" s="110" t="s">
        <v>111</v>
      </c>
      <c r="B270" s="111">
        <f ca="1">'[1]Covid Grants - Other'!D340</f>
        <v>-4305</v>
      </c>
      <c r="C270" s="133">
        <f ca="1">'[1]Covid Grants - Other'!E340</f>
        <v>0</v>
      </c>
      <c r="D270" s="111">
        <f ca="1">'[1]Covid Grants - Other'!F340</f>
        <v>0</v>
      </c>
      <c r="E270" s="111">
        <f ca="1">'[1]Covid Grants - Other'!G340</f>
        <v>0</v>
      </c>
      <c r="F270" s="111">
        <f ca="1">'[1]Covid Grants - Other'!H340</f>
        <v>0</v>
      </c>
      <c r="G270" s="112">
        <f ca="1">'[1]Covid Grants - Other'!I340</f>
        <v>0</v>
      </c>
      <c r="H270" s="48" t="s">
        <v>25</v>
      </c>
      <c r="I270" s="48"/>
    </row>
    <row r="271" spans="1:9" x14ac:dyDescent="0.25">
      <c r="A271" s="132"/>
      <c r="B271" s="118"/>
      <c r="C271" s="118"/>
      <c r="D271" s="118"/>
      <c r="E271" s="118"/>
      <c r="F271" s="118"/>
      <c r="G271" s="122"/>
      <c r="H271" s="48"/>
      <c r="I271" s="48"/>
    </row>
    <row r="272" spans="1:9" x14ac:dyDescent="0.25">
      <c r="A272" s="132" t="str">
        <f>IF(ISBLANK('[1]Covid Grants - Other'!B343),"",'[1]Covid Grants - Other'!B343)</f>
        <v>Recovery Premium 2023/24 (ACADEMIC YEAR)</v>
      </c>
      <c r="B272" s="118"/>
      <c r="C272" s="118"/>
      <c r="D272" s="118"/>
      <c r="E272" s="118"/>
      <c r="F272" s="118"/>
      <c r="G272" s="122"/>
      <c r="H272" s="48"/>
      <c r="I272" s="48"/>
    </row>
    <row r="273" spans="1:9" x14ac:dyDescent="0.25">
      <c r="A273" s="110" t="s">
        <v>107</v>
      </c>
      <c r="B273" s="58">
        <f>'[1]Covid Grants - Other'!D346</f>
        <v>0</v>
      </c>
      <c r="C273" s="58">
        <f ca="1">'[1]Covid Grants - Other'!E346</f>
        <v>0</v>
      </c>
      <c r="D273" s="58">
        <f ca="1">'[1]Covid Grants - Other'!F346</f>
        <v>-6598</v>
      </c>
      <c r="E273" s="58">
        <f ca="1">'[1]Covid Grants - Other'!G346</f>
        <v>-13196</v>
      </c>
      <c r="F273" s="58">
        <f ca="1">'[1]Covid Grants - Other'!H346</f>
        <v>-13196</v>
      </c>
      <c r="G273" s="115">
        <f ca="1">'[1]Covid Grants - Other'!I346</f>
        <v>-13196</v>
      </c>
      <c r="H273" s="48"/>
      <c r="I273" s="48"/>
    </row>
    <row r="274" spans="1:9" x14ac:dyDescent="0.25">
      <c r="A274" s="110" t="s">
        <v>139</v>
      </c>
      <c r="B274" s="118">
        <f>'[1]Covid Grants - Other'!D350</f>
        <v>0</v>
      </c>
      <c r="C274" s="118">
        <f>'[1]Covid Grants - Other'!E350</f>
        <v>-6598</v>
      </c>
      <c r="D274" s="118">
        <f>'[1]Covid Grants - Other'!F350</f>
        <v>-6598</v>
      </c>
      <c r="E274" s="118">
        <f>'[1]Covid Grants - Other'!G350</f>
        <v>0</v>
      </c>
      <c r="F274" s="118">
        <f>'[1]Covid Grants - Other'!H350</f>
        <v>0</v>
      </c>
      <c r="G274" s="122">
        <f>'[1]Covid Grants - Other'!I350</f>
        <v>0</v>
      </c>
      <c r="H274" s="48"/>
      <c r="I274" s="48"/>
    </row>
    <row r="275" spans="1:9" x14ac:dyDescent="0.25">
      <c r="A275" s="56" t="s">
        <v>131</v>
      </c>
      <c r="B275" s="86">
        <f ca="1">'[1]Covid Grants - Other'!D353</f>
        <v>0</v>
      </c>
      <c r="C275" s="86">
        <f ca="1">'[1]Covid Grants - Other'!E353</f>
        <v>-6598</v>
      </c>
      <c r="D275" s="86">
        <f ca="1">'[1]Covid Grants - Other'!F353</f>
        <v>-13196</v>
      </c>
      <c r="E275" s="86">
        <f ca="1">'[1]Covid Grants - Other'!G353</f>
        <v>-13196</v>
      </c>
      <c r="F275" s="86">
        <f ca="1">'[1]Covid Grants - Other'!H353</f>
        <v>-13196</v>
      </c>
      <c r="G275" s="87">
        <f ca="1">'[1]Covid Grants - Other'!I353</f>
        <v>-13196</v>
      </c>
      <c r="H275" s="48"/>
      <c r="I275" s="48"/>
    </row>
    <row r="276" spans="1:9" x14ac:dyDescent="0.25">
      <c r="A276" s="56"/>
      <c r="B276" s="118"/>
      <c r="C276" s="118"/>
      <c r="D276" s="118"/>
      <c r="E276" s="118"/>
      <c r="F276" s="118"/>
      <c r="G276" s="122"/>
      <c r="H276" s="48"/>
      <c r="I276" s="48"/>
    </row>
    <row r="277" spans="1:9" x14ac:dyDescent="0.25">
      <c r="A277" s="108" t="s">
        <v>55</v>
      </c>
      <c r="B277" s="118">
        <f ca="1">'[1]Covid Grants - Other'!D503</f>
        <v>0</v>
      </c>
      <c r="C277" s="118">
        <f ca="1">'[1]Covid Grants - Other'!E503</f>
        <v>0</v>
      </c>
      <c r="D277" s="118">
        <f ca="1">'[1]Covid Grants - Other'!F503</f>
        <v>0</v>
      </c>
      <c r="E277" s="118">
        <f ca="1">'[1]Covid Grants - Other'!G503</f>
        <v>0</v>
      </c>
      <c r="F277" s="118">
        <f ca="1">'[1]Covid Grants - Other'!H503</f>
        <v>0</v>
      </c>
      <c r="G277" s="122">
        <f ca="1">'[1]Covid Grants - Other'!I503</f>
        <v>0</v>
      </c>
      <c r="H277" s="48"/>
      <c r="I277" s="48"/>
    </row>
    <row r="278" spans="1:9" x14ac:dyDescent="0.25">
      <c r="A278" s="110"/>
      <c r="B278" s="118"/>
      <c r="C278" s="118"/>
      <c r="D278" s="118"/>
      <c r="E278" s="118"/>
      <c r="F278" s="118"/>
      <c r="G278" s="122"/>
      <c r="H278" s="48"/>
      <c r="I278" s="48"/>
    </row>
    <row r="279" spans="1:9" ht="13.8" thickBot="1" x14ac:dyDescent="0.3">
      <c r="A279" s="116" t="s">
        <v>111</v>
      </c>
      <c r="B279" s="88">
        <f ca="1">'[1]Covid Grants - Other'!D505</f>
        <v>0</v>
      </c>
      <c r="C279" s="89">
        <f ca="1">'[1]Covid Grants - Other'!E505</f>
        <v>-6598</v>
      </c>
      <c r="D279" s="88">
        <f ca="1">'[1]Covid Grants - Other'!F505</f>
        <v>-13196</v>
      </c>
      <c r="E279" s="88">
        <f ca="1">'[1]Covid Grants - Other'!G505</f>
        <v>-13196</v>
      </c>
      <c r="F279" s="88">
        <f ca="1">'[1]Covid Grants - Other'!H505</f>
        <v>-13196</v>
      </c>
      <c r="G279" s="90">
        <f ca="1">'[1]Covid Grants - Other'!I505</f>
        <v>-13196</v>
      </c>
      <c r="H279" s="48"/>
      <c r="I279" s="48"/>
    </row>
    <row r="280" spans="1:9" x14ac:dyDescent="0.25">
      <c r="I280" s="48"/>
    </row>
    <row r="281" spans="1:9" ht="13.8" thickBot="1" x14ac:dyDescent="0.3">
      <c r="A281" s="117"/>
      <c r="B281" s="58"/>
      <c r="C281" s="139"/>
      <c r="D281" s="58"/>
      <c r="E281" s="58"/>
      <c r="F281" s="58"/>
      <c r="G281" s="58"/>
      <c r="H281" s="48"/>
      <c r="I281" s="48"/>
    </row>
    <row r="282" spans="1:9" x14ac:dyDescent="0.25">
      <c r="A282" s="49" t="s">
        <v>143</v>
      </c>
      <c r="B282" s="105" t="s">
        <v>21</v>
      </c>
      <c r="C282" s="105" t="s">
        <v>21</v>
      </c>
      <c r="D282" s="105" t="s">
        <v>21</v>
      </c>
      <c r="E282" s="105" t="s">
        <v>21</v>
      </c>
      <c r="F282" s="105" t="s">
        <v>21</v>
      </c>
      <c r="G282" s="106" t="s">
        <v>21</v>
      </c>
      <c r="H282" s="48"/>
      <c r="I282" s="48"/>
    </row>
    <row r="283" spans="1:9" x14ac:dyDescent="0.25">
      <c r="A283" s="110" t="s">
        <v>107</v>
      </c>
      <c r="B283" s="140">
        <v>-415</v>
      </c>
      <c r="C283" s="118">
        <f>B286</f>
        <v>-19169</v>
      </c>
      <c r="D283" s="118">
        <f>C286</f>
        <v>-15619.2</v>
      </c>
      <c r="E283" s="118">
        <f>D286</f>
        <v>-15619.2</v>
      </c>
      <c r="F283" s="118">
        <f>E286</f>
        <v>-15619.2</v>
      </c>
      <c r="G283" s="122">
        <f>F286</f>
        <v>-15619.2</v>
      </c>
      <c r="I283" s="48"/>
    </row>
    <row r="284" spans="1:9" x14ac:dyDescent="0.25">
      <c r="A284" s="22" t="s">
        <v>12</v>
      </c>
      <c r="B284" s="140">
        <v>-23675</v>
      </c>
      <c r="C284" s="140">
        <v>-7488</v>
      </c>
      <c r="D284" s="140">
        <v>0</v>
      </c>
      <c r="E284" s="140">
        <v>0</v>
      </c>
      <c r="F284" s="140">
        <v>0</v>
      </c>
      <c r="G284" s="141">
        <v>0</v>
      </c>
      <c r="H284" s="48" t="s">
        <v>144</v>
      </c>
      <c r="I284" s="48"/>
    </row>
    <row r="285" spans="1:9" x14ac:dyDescent="0.25">
      <c r="A285" s="22" t="s">
        <v>145</v>
      </c>
      <c r="B285" s="140">
        <v>4921</v>
      </c>
      <c r="C285" s="140">
        <v>11037.8</v>
      </c>
      <c r="D285" s="140">
        <v>0</v>
      </c>
      <c r="E285" s="140">
        <v>0</v>
      </c>
      <c r="F285" s="140">
        <v>0</v>
      </c>
      <c r="G285" s="141">
        <v>0</v>
      </c>
      <c r="H285" s="48" t="s">
        <v>146</v>
      </c>
      <c r="I285" s="48"/>
    </row>
    <row r="286" spans="1:9" ht="13.8" thickBot="1" x14ac:dyDescent="0.3">
      <c r="A286" s="116" t="s">
        <v>111</v>
      </c>
      <c r="B286" s="88">
        <f t="shared" ref="B286:G286" si="22">SUM(B283:B285)</f>
        <v>-19169</v>
      </c>
      <c r="C286" s="88">
        <f t="shared" si="22"/>
        <v>-15619.2</v>
      </c>
      <c r="D286" s="88">
        <f t="shared" si="22"/>
        <v>-15619.2</v>
      </c>
      <c r="E286" s="88">
        <f t="shared" si="22"/>
        <v>-15619.2</v>
      </c>
      <c r="F286" s="88">
        <f t="shared" si="22"/>
        <v>-15619.2</v>
      </c>
      <c r="G286" s="90">
        <f t="shared" si="22"/>
        <v>-15619.2</v>
      </c>
      <c r="H286" s="48"/>
      <c r="I286" s="48"/>
    </row>
    <row r="287" spans="1:9" x14ac:dyDescent="0.25">
      <c r="A287" s="48"/>
      <c r="B287" s="48"/>
      <c r="C287" s="48"/>
      <c r="D287" s="48"/>
      <c r="E287" s="48"/>
      <c r="F287" s="48"/>
      <c r="G287" s="48"/>
      <c r="H287" s="48"/>
      <c r="I287" s="48"/>
    </row>
    <row r="288" spans="1:9" x14ac:dyDescent="0.25">
      <c r="A288" s="48"/>
      <c r="B288" s="48"/>
      <c r="C288" s="48"/>
      <c r="D288" s="48"/>
      <c r="E288" s="48"/>
      <c r="F288" s="48"/>
      <c r="G288" s="48"/>
      <c r="H288" s="48"/>
      <c r="I288" s="48"/>
    </row>
    <row r="289" spans="1:9" x14ac:dyDescent="0.25">
      <c r="A289" s="48"/>
      <c r="B289" s="48"/>
      <c r="C289" s="48"/>
      <c r="D289" s="48"/>
      <c r="E289" s="48"/>
      <c r="F289" s="48"/>
      <c r="G289" s="48"/>
      <c r="H289" s="48"/>
      <c r="I289" s="48"/>
    </row>
    <row r="290" spans="1:9" x14ac:dyDescent="0.25">
      <c r="A290" s="48"/>
      <c r="B290" s="48"/>
      <c r="C290" s="48"/>
      <c r="D290" s="48"/>
      <c r="E290" s="48"/>
      <c r="F290" s="48"/>
      <c r="G290" s="48"/>
      <c r="H290" s="48"/>
      <c r="I290" s="48"/>
    </row>
    <row r="291" spans="1:9" x14ac:dyDescent="0.25">
      <c r="A291" s="48"/>
      <c r="B291" s="48"/>
      <c r="C291" s="48"/>
      <c r="D291" s="48"/>
      <c r="E291" s="48"/>
      <c r="F291" s="48"/>
      <c r="G291" s="48"/>
      <c r="H291" s="48"/>
      <c r="I291" s="48"/>
    </row>
    <row r="292" spans="1:9" x14ac:dyDescent="0.25">
      <c r="A292" s="48"/>
      <c r="B292" s="48"/>
      <c r="C292" s="48"/>
      <c r="D292" s="48"/>
      <c r="E292" s="48"/>
      <c r="F292" s="48"/>
      <c r="G292" s="48"/>
      <c r="H292" s="48"/>
      <c r="I292" s="48"/>
    </row>
    <row r="293" spans="1:9" x14ac:dyDescent="0.25">
      <c r="A293" s="48"/>
      <c r="B293" s="48"/>
      <c r="C293" s="48"/>
      <c r="D293" s="48"/>
      <c r="E293" s="48"/>
      <c r="F293" s="48"/>
      <c r="G293" s="48"/>
      <c r="H293" s="48"/>
      <c r="I293" s="48"/>
    </row>
    <row r="294" spans="1:9" x14ac:dyDescent="0.25">
      <c r="A294" s="48"/>
      <c r="B294" s="48"/>
      <c r="C294" s="48"/>
      <c r="D294" s="48"/>
      <c r="E294" s="48"/>
      <c r="F294" s="48"/>
      <c r="G294" s="48"/>
      <c r="H294" s="48"/>
      <c r="I294" s="48"/>
    </row>
    <row r="295" spans="1:9" x14ac:dyDescent="0.25">
      <c r="A295" s="48"/>
      <c r="B295" s="48"/>
      <c r="C295" s="48"/>
      <c r="D295" s="48"/>
      <c r="E295" s="48"/>
      <c r="F295" s="48"/>
      <c r="G295" s="48"/>
      <c r="H295" s="48"/>
      <c r="I295" s="48"/>
    </row>
    <row r="296" spans="1:9" x14ac:dyDescent="0.25">
      <c r="A296" s="48"/>
      <c r="B296" s="48"/>
      <c r="C296" s="48"/>
      <c r="D296" s="48"/>
      <c r="E296" s="48"/>
      <c r="F296" s="48"/>
      <c r="G296" s="48"/>
      <c r="H296" s="48"/>
      <c r="I296" s="48"/>
    </row>
    <row r="297" spans="1:9" x14ac:dyDescent="0.25">
      <c r="A297" s="48"/>
      <c r="B297" s="48"/>
      <c r="C297" s="48"/>
      <c r="D297" s="48"/>
      <c r="E297" s="48"/>
      <c r="F297" s="48"/>
      <c r="G297" s="48"/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67" priority="67" operator="containsText" text="INCORRECT">
      <formula>NOT(ISERROR(SEARCH("INCORRECT",H14)))</formula>
    </cfRule>
    <cfRule type="containsText" dxfId="66" priority="68" operator="containsText" text="CORRECT">
      <formula>NOT(ISERROR(SEARCH("CORRECT",H14)))</formula>
    </cfRule>
  </conditionalFormatting>
  <conditionalFormatting sqref="B97:F97">
    <cfRule type="cellIs" dxfId="65" priority="66" operator="greaterThan">
      <formula>0</formula>
    </cfRule>
  </conditionalFormatting>
  <conditionalFormatting sqref="B110:G110">
    <cfRule type="cellIs" dxfId="64" priority="65" operator="greaterThan">
      <formula>0</formula>
    </cfRule>
  </conditionalFormatting>
  <conditionalFormatting sqref="B126:G126">
    <cfRule type="cellIs" dxfId="63" priority="64" operator="greaterThan">
      <formula>0</formula>
    </cfRule>
  </conditionalFormatting>
  <conditionalFormatting sqref="B139:G139">
    <cfRule type="cellIs" dxfId="62" priority="63" operator="greaterThan">
      <formula>0</formula>
    </cfRule>
  </conditionalFormatting>
  <conditionalFormatting sqref="B152:G152">
    <cfRule type="cellIs" dxfId="61" priority="62" operator="greaterThan">
      <formula>0</formula>
    </cfRule>
  </conditionalFormatting>
  <conditionalFormatting sqref="B165:F165">
    <cfRule type="cellIs" dxfId="60" priority="61" operator="greaterThan">
      <formula>0</formula>
    </cfRule>
  </conditionalFormatting>
  <conditionalFormatting sqref="B177:F177">
    <cfRule type="cellIs" dxfId="59" priority="60" operator="greaterThan">
      <formula>0</formula>
    </cfRule>
  </conditionalFormatting>
  <conditionalFormatting sqref="B188:F188">
    <cfRule type="cellIs" dxfId="58" priority="59" operator="greaterThan">
      <formula>0</formula>
    </cfRule>
  </conditionalFormatting>
  <conditionalFormatting sqref="B200:G200">
    <cfRule type="cellIs" dxfId="57" priority="58" operator="greaterThan">
      <formula>0</formula>
    </cfRule>
  </conditionalFormatting>
  <conditionalFormatting sqref="B228:F228">
    <cfRule type="cellIs" dxfId="56" priority="57" operator="greaterThan">
      <formula>0</formula>
    </cfRule>
  </conditionalFormatting>
  <conditionalFormatting sqref="B79:G79">
    <cfRule type="cellIs" dxfId="55" priority="56" operator="greaterThan">
      <formula>0</formula>
    </cfRule>
  </conditionalFormatting>
  <conditionalFormatting sqref="B81:G81 B82">
    <cfRule type="cellIs" dxfId="54" priority="55" operator="greaterThan">
      <formula>0</formula>
    </cfRule>
  </conditionalFormatting>
  <conditionalFormatting sqref="B15">
    <cfRule type="cellIs" dxfId="53" priority="54" operator="greaterThan">
      <formula>0</formula>
    </cfRule>
  </conditionalFormatting>
  <conditionalFormatting sqref="C15:G15">
    <cfRule type="cellIs" dxfId="52" priority="53" operator="greaterThan">
      <formula>0</formula>
    </cfRule>
  </conditionalFormatting>
  <conditionalFormatting sqref="G165">
    <cfRule type="cellIs" dxfId="51" priority="52" operator="greaterThan">
      <formula>0</formula>
    </cfRule>
  </conditionalFormatting>
  <conditionalFormatting sqref="G177">
    <cfRule type="cellIs" dxfId="50" priority="51" operator="greaterThan">
      <formula>0</formula>
    </cfRule>
  </conditionalFormatting>
  <conditionalFormatting sqref="G188">
    <cfRule type="cellIs" dxfId="49" priority="50" operator="greaterThan">
      <formula>0</formula>
    </cfRule>
  </conditionalFormatting>
  <conditionalFormatting sqref="G228">
    <cfRule type="cellIs" dxfId="48" priority="49" operator="greaterThan">
      <formula>0</formula>
    </cfRule>
  </conditionalFormatting>
  <conditionalFormatting sqref="G97">
    <cfRule type="cellIs" dxfId="47" priority="48" operator="greaterThan">
      <formula>0</formula>
    </cfRule>
  </conditionalFormatting>
  <conditionalFormatting sqref="B219:G219">
    <cfRule type="cellIs" dxfId="46" priority="47" operator="greaterThan">
      <formula>0</formula>
    </cfRule>
  </conditionalFormatting>
  <conditionalFormatting sqref="B210:G210">
    <cfRule type="cellIs" dxfId="45" priority="46" operator="greaterThan">
      <formula>0</formula>
    </cfRule>
  </conditionalFormatting>
  <conditionalFormatting sqref="J230:J253">
    <cfRule type="expression" dxfId="44" priority="43">
      <formula>AND(N230=1,K230="")</formula>
    </cfRule>
    <cfRule type="expression" dxfId="43" priority="44">
      <formula>AND(ABS(J230)&gt;0.2499,K230="")</formula>
    </cfRule>
    <cfRule type="expression" dxfId="42" priority="45">
      <formula>AND(ABS(J230)&gt;0.2499,K230&lt;&gt;"")</formula>
    </cfRule>
  </conditionalFormatting>
  <conditionalFormatting sqref="B240:G240">
    <cfRule type="cellIs" dxfId="41" priority="42" operator="greaterThan">
      <formula>0</formula>
    </cfRule>
  </conditionalFormatting>
  <conditionalFormatting sqref="J254:J262">
    <cfRule type="expression" dxfId="40" priority="39">
      <formula>AND(N254=1,K254="")</formula>
    </cfRule>
    <cfRule type="expression" dxfId="39" priority="40">
      <formula>AND(ABS(J254)&gt;0.2499,K254="")</formula>
    </cfRule>
    <cfRule type="expression" dxfId="38" priority="41">
      <formula>AND(ABS(J254)&gt;0.2499,K254&lt;&gt;"")</formula>
    </cfRule>
  </conditionalFormatting>
  <conditionalFormatting sqref="B281:F281">
    <cfRule type="cellIs" dxfId="37" priority="38" operator="greaterThan">
      <formula>0</formula>
    </cfRule>
  </conditionalFormatting>
  <conditionalFormatting sqref="G281">
    <cfRule type="cellIs" dxfId="36" priority="37" operator="greaterThan">
      <formula>0</formula>
    </cfRule>
  </conditionalFormatting>
  <conditionalFormatting sqref="B262:G262">
    <cfRule type="cellIs" dxfId="35" priority="36" operator="greaterThan">
      <formula>0</formula>
    </cfRule>
  </conditionalFormatting>
  <conditionalFormatting sqref="B286:G286">
    <cfRule type="cellIs" dxfId="34" priority="35" operator="greaterThan">
      <formula>0</formula>
    </cfRule>
  </conditionalFormatting>
  <conditionalFormatting sqref="J25:J37">
    <cfRule type="expression" dxfId="33" priority="32">
      <formula>AND(N25=1,K25="")</formula>
    </cfRule>
    <cfRule type="expression" dxfId="32" priority="33">
      <formula>AND(ABS(J25)&gt;0.2499,K25="")</formula>
    </cfRule>
    <cfRule type="expression" dxfId="31" priority="34">
      <formula>AND(ABS(J25)&gt;0.2499,K25&lt;&gt;"")</formula>
    </cfRule>
  </conditionalFormatting>
  <conditionalFormatting sqref="J25:J37">
    <cfRule type="expression" dxfId="30" priority="31">
      <formula>AND(N25=0,K25&lt;&gt;"")</formula>
    </cfRule>
  </conditionalFormatting>
  <conditionalFormatting sqref="J44:J74">
    <cfRule type="expression" dxfId="29" priority="28">
      <formula>AND(N44=1,K44="")</formula>
    </cfRule>
    <cfRule type="expression" dxfId="28" priority="29">
      <formula>AND(ABS(J44)&gt;0.2499,K44="")</formula>
    </cfRule>
    <cfRule type="expression" dxfId="27" priority="30">
      <formula>AND(ABS(J44)&gt;0.2499,K44&lt;&gt;"")</formula>
    </cfRule>
  </conditionalFormatting>
  <conditionalFormatting sqref="J44:J74">
    <cfRule type="expression" dxfId="26" priority="27">
      <formula>AND(N44=0,K44&lt;&gt;"")</formula>
    </cfRule>
  </conditionalFormatting>
  <conditionalFormatting sqref="C157:G157">
    <cfRule type="cellIs" dxfId="25" priority="26" operator="greaterThan">
      <formula>0</formula>
    </cfRule>
  </conditionalFormatting>
  <conditionalFormatting sqref="B157">
    <cfRule type="cellIs" dxfId="24" priority="25" operator="greaterThan">
      <formula>0</formula>
    </cfRule>
  </conditionalFormatting>
  <conditionalFormatting sqref="C170:G170">
    <cfRule type="cellIs" dxfId="23" priority="24" operator="greaterThan">
      <formula>0</formula>
    </cfRule>
  </conditionalFormatting>
  <conditionalFormatting sqref="B170">
    <cfRule type="cellIs" dxfId="22" priority="23" operator="greaterThan">
      <formula>0</formula>
    </cfRule>
  </conditionalFormatting>
  <conditionalFormatting sqref="C182:G182">
    <cfRule type="cellIs" dxfId="21" priority="22" operator="greaterThan">
      <formula>0</formula>
    </cfRule>
  </conditionalFormatting>
  <conditionalFormatting sqref="B182">
    <cfRule type="cellIs" dxfId="20" priority="21" operator="greaterThan">
      <formula>0</formula>
    </cfRule>
  </conditionalFormatting>
  <conditionalFormatting sqref="C193:G193">
    <cfRule type="cellIs" dxfId="19" priority="20" operator="greaterThan">
      <formula>0</formula>
    </cfRule>
  </conditionalFormatting>
  <conditionalFormatting sqref="B193">
    <cfRule type="cellIs" dxfId="18" priority="19" operator="greaterThan">
      <formula>0</formula>
    </cfRule>
  </conditionalFormatting>
  <conditionalFormatting sqref="C204:G204">
    <cfRule type="cellIs" dxfId="17" priority="18" operator="greaterThan">
      <formula>0</formula>
    </cfRule>
  </conditionalFormatting>
  <conditionalFormatting sqref="B204">
    <cfRule type="cellIs" dxfId="16" priority="17" operator="greaterThan">
      <formula>0</formula>
    </cfRule>
  </conditionalFormatting>
  <conditionalFormatting sqref="C213:G213">
    <cfRule type="cellIs" dxfId="15" priority="16" operator="greaterThan">
      <formula>0</formula>
    </cfRule>
  </conditionalFormatting>
  <conditionalFormatting sqref="B213">
    <cfRule type="cellIs" dxfId="14" priority="15" operator="greaterThan">
      <formula>0</formula>
    </cfRule>
  </conditionalFormatting>
  <conditionalFormatting sqref="C222:G222">
    <cfRule type="cellIs" dxfId="13" priority="14" operator="greaterThan">
      <formula>0</formula>
    </cfRule>
  </conditionalFormatting>
  <conditionalFormatting sqref="B222">
    <cfRule type="cellIs" dxfId="12" priority="13" operator="greaterThan">
      <formula>0</formula>
    </cfRule>
  </conditionalFormatting>
  <conditionalFormatting sqref="B233:C233">
    <cfRule type="cellIs" dxfId="11" priority="12" operator="greaterThan">
      <formula>0</formula>
    </cfRule>
  </conditionalFormatting>
  <conditionalFormatting sqref="B252:G252">
    <cfRule type="cellIs" dxfId="10" priority="11" operator="greaterThan">
      <formula>0</formula>
    </cfRule>
  </conditionalFormatting>
  <conditionalFormatting sqref="B244:D244">
    <cfRule type="cellIs" dxfId="9" priority="10" operator="greaterThan">
      <formula>0</formula>
    </cfRule>
  </conditionalFormatting>
  <conditionalFormatting sqref="B261:G261">
    <cfRule type="cellIs" dxfId="8" priority="9" operator="greaterThan">
      <formula>0</formula>
    </cfRule>
  </conditionalFormatting>
  <conditionalFormatting sqref="B255:G255">
    <cfRule type="cellIs" dxfId="7" priority="8" operator="greaterThan">
      <formula>0</formula>
    </cfRule>
  </conditionalFormatting>
  <conditionalFormatting sqref="B270:G270">
    <cfRule type="cellIs" dxfId="6" priority="7" operator="greaterThan">
      <formula>0</formula>
    </cfRule>
  </conditionalFormatting>
  <conditionalFormatting sqref="B264:G264">
    <cfRule type="cellIs" dxfId="5" priority="6" operator="greaterThan">
      <formula>0</formula>
    </cfRule>
  </conditionalFormatting>
  <conditionalFormatting sqref="B279:G279">
    <cfRule type="cellIs" dxfId="4" priority="5" operator="greaterThan">
      <formula>0</formula>
    </cfRule>
  </conditionalFormatting>
  <conditionalFormatting sqref="B273:G273">
    <cfRule type="cellIs" dxfId="3" priority="4" operator="greaterThan">
      <formula>0</formula>
    </cfRule>
  </conditionalFormatting>
  <conditionalFormatting sqref="B160:G160">
    <cfRule type="cellIs" dxfId="2" priority="3" operator="greaterThan">
      <formula>0</formula>
    </cfRule>
  </conditionalFormatting>
  <conditionalFormatting sqref="B235:C235">
    <cfRule type="cellIs" dxfId="1" priority="2" operator="greaterThan">
      <formula>0</formula>
    </cfRule>
  </conditionalFormatting>
  <conditionalFormatting sqref="B247:D247">
    <cfRule type="cellIs" dxfId="0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85" fitToHeight="0" orientation="landscape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1 - Summary</vt:lpstr>
      <vt:lpstr>Sheet1</vt:lpstr>
      <vt:lpstr>'1 -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dcterms:created xsi:type="dcterms:W3CDTF">2024-02-01T13:39:36Z</dcterms:created>
  <dcterms:modified xsi:type="dcterms:W3CDTF">2024-02-01T13:41:12Z</dcterms:modified>
</cp:coreProperties>
</file>