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h.addison\Documents\Governors 2022\May 2023\Final documents for governors\"/>
    </mc:Choice>
  </mc:AlternateContent>
  <bookViews>
    <workbookView xWindow="0" yWindow="0" windowWidth="23040" windowHeight="9192" activeTab="4"/>
  </bookViews>
  <sheets>
    <sheet name=" Scenario A- Apx 3" sheetId="2" r:id="rId1"/>
    <sheet name="Scenario B- Apx 4" sheetId="3" r:id="rId2"/>
    <sheet name="Scenario C- Apx 5" sheetId="4" r:id="rId3"/>
    <sheet name="Scenario D- Apx 6" sheetId="7" r:id="rId4"/>
    <sheet name="Scenario E-Apx 7" sheetId="6" r:id="rId5"/>
    <sheet name="Sheet1" sheetId="1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AWPU_KS3_Rate">[1]Proforma!$E$15</definedName>
    <definedName name="AWPU_KS4_Rate">[1]Proforma!$E$16</definedName>
    <definedName name="AWPU_Pri_Rate">[1]Proforma!$E$14</definedName>
    <definedName name="Capping_Scaling_YesNo">[1]Proforma!$J$71</definedName>
    <definedName name="Ceiling">[1]Proforma!$D$72</definedName>
    <definedName name="current_year">[1]Cover!$T$7</definedName>
    <definedName name="EAL_Pri">[1]Proforma!$E$28</definedName>
    <definedName name="EAL_Pri_Option">[1]Proforma!$D$28</definedName>
    <definedName name="EAL_Sec">[1]Proforma!$F$29</definedName>
    <definedName name="EAL_Sec_Option">[1]Proforma!$D$29</definedName>
    <definedName name="Ever6_pri_rate">[1]Proforma!$E$19</definedName>
    <definedName name="Ever6_sec_rate">[1]Proforma!$F$19</definedName>
    <definedName name="FSM_Pri_Rate">[1]Proforma!$E$18</definedName>
    <definedName name="FSM_Sec_Rate">[1]Proforma!$F$18</definedName>
    <definedName name="IDACI_B1_Pri">[1]Proforma!$E$20</definedName>
    <definedName name="IDACI_B1_Sec">[1]Proforma!$F$20</definedName>
    <definedName name="IDACI_B2_Pri">[1]Proforma!$E$21</definedName>
    <definedName name="IDACI_B2_Sec">[1]Proforma!$F$21</definedName>
    <definedName name="IDACI_B3_Pri">[1]Proforma!$E$22</definedName>
    <definedName name="IDACI_B3_Sec">[1]Proforma!$F$22</definedName>
    <definedName name="IDACI_B4_Pri">[1]Proforma!$E$23</definedName>
    <definedName name="IDACI_B4_Sec">[1]Proforma!$F$23</definedName>
    <definedName name="IDACI_B5_Pri">[1]Proforma!$E$24</definedName>
    <definedName name="IDACI_B5_Sec">[1]Proforma!$F$24</definedName>
    <definedName name="IDACI_B6_Pri">[1]Proforma!$E$25</definedName>
    <definedName name="IDACI_B6_Sec">[1]Proforma!$F$25</definedName>
    <definedName name="LAC_Rate">[1]Proforma!$E$27</definedName>
    <definedName name="LCHI_Pri">[1]Proforma!$F$32</definedName>
    <definedName name="LCHI_Sec">[1]Proforma!$F$33</definedName>
    <definedName name="MFG_Rate">[1]Proforma!$H$69</definedName>
    <definedName name="min_pupil_rate_KS3">[1]Proforma!$E$9</definedName>
    <definedName name="min_pupil_rate_KS4">[1]Proforma!$G$9</definedName>
    <definedName name="min_pupil_rate_pri">[1]Proforma!$D$9</definedName>
    <definedName name="Mobility_Pri">[1]Proforma!$E$30</definedName>
    <definedName name="Mobility_Sec">[1]Proforma!$F$30</definedName>
    <definedName name="Notional_SEN_AWPU_KS3">[1]Proforma!$L$15</definedName>
    <definedName name="Notional_SEN_AWPU_KS4">[1]Proforma!$L$16</definedName>
    <definedName name="Notional_SEN_AWPU_Pri">[1]Proforma!$L$14</definedName>
    <definedName name="Notional_SEN_EAL_Pri">[1]Proforma!$L$28</definedName>
    <definedName name="Notional_SEN_EAL_Sec">[1]Proforma!$M$29</definedName>
    <definedName name="Notional_SEN_Ever6_Pri">[1]Proforma!$L$19</definedName>
    <definedName name="Notional_SEN_Ever6_Sec">[1]Proforma!$M$19</definedName>
    <definedName name="Notional_SEN_ExCir2">[1]Proforma!$L$57</definedName>
    <definedName name="Notional_SEN_ExCir3">[1]Proforma!$L$58</definedName>
    <definedName name="Notional_SEN_ExCir4">[1]Proforma!$L$59</definedName>
    <definedName name="Notional_SEN_ExCir5">[1]Proforma!$L$60</definedName>
    <definedName name="Notional_SEN_ExCir6">[1]Proforma!$L$61</definedName>
    <definedName name="Notional_SEN_ExCir7">[1]Proforma!$L$62</definedName>
    <definedName name="Notional_SEN_FSM_Pri">[1]Proforma!$L$18</definedName>
    <definedName name="Notional_SEN_FSM_Sec">[1]Proforma!$M$18</definedName>
    <definedName name="Notional_SEN_IDACI_B1_Pri">[1]Proforma!$L$20</definedName>
    <definedName name="Notional_SEN_IDACI_B1_Sec">[1]Proforma!$M$20</definedName>
    <definedName name="Notional_SEN_IDACI_B2_Pri">[1]Proforma!$L$21</definedName>
    <definedName name="Notional_SEN_IDACI_B2_Sec">[1]Proforma!$M$21</definedName>
    <definedName name="Notional_SEN_IDACI_B3_Pri">[1]Proforma!$L$22</definedName>
    <definedName name="Notional_SEN_IDACI_B3_Sec">[1]Proforma!$M$22</definedName>
    <definedName name="Notional_SEN_IDACI_B4_Pri">[1]Proforma!$L$23</definedName>
    <definedName name="Notional_SEN_IDACI_B4_Sec">[1]Proforma!$M$23</definedName>
    <definedName name="Notional_SEN_IDACI_B5_Pri">[1]Proforma!$L$24</definedName>
    <definedName name="Notional_SEN_IDACI_B5_Sec">[1]Proforma!$M$24</definedName>
    <definedName name="Notional_SEN_IDACI_B6_Pri">[1]Proforma!$L$25</definedName>
    <definedName name="Notional_SEN_IDACI_B6_Sec">[1]Proforma!$M$25</definedName>
    <definedName name="Notional_SEN_LAC">[1]Proforma!$L$27</definedName>
    <definedName name="Notional_SEN_LCHI_Pri">[1]Proforma!$L$32</definedName>
    <definedName name="Notional_SEN_LCHI_Sec">[1]Proforma!$M$33</definedName>
    <definedName name="Notional_SEN_Lump_sum_Pri">[1]Proforma!$L$43</definedName>
    <definedName name="Notional_SEN_Lump_sum_Sec">[1]Proforma!$M$43</definedName>
    <definedName name="Notional_SEN_MFG">[1]Proforma!$L$76</definedName>
    <definedName name="Notional_SEN_Mobility_Pri">[1]Proforma!$L$30</definedName>
    <definedName name="Notional_SEN_Mobility_Sec">[1]Proforma!$M$30</definedName>
    <definedName name="Notional_SEN_MPPF">[1]Proforma!$L$66</definedName>
    <definedName name="Notional_SEN_PFI">[1]Proforma!$L$53</definedName>
    <definedName name="Notional_SEN_Rates">[1]Proforma!$L$52</definedName>
    <definedName name="Notional_SEN_Sparsity_Pri">[1]Proforma!$L$44</definedName>
    <definedName name="Notional_SEN_Sparsity_Sec">[1]Proforma!$M$44</definedName>
    <definedName name="Notional_SEN_Split_sites">[1]Proforma!$L$51</definedName>
    <definedName name="NYEAR">'[2]Basic Information'!$G$8</definedName>
    <definedName name="previous_year">[1]Cover!$T$9</definedName>
    <definedName name="Primary_Lump_sum">[1]Proforma!$F$43</definedName>
    <definedName name="_xlnm.Print_Titles" localSheetId="0">' Scenario A- Apx 3'!$1:$4</definedName>
    <definedName name="_xlnm.Print_Titles" localSheetId="1">'Scenario B- Apx 4'!$1:$4</definedName>
    <definedName name="_xlnm.Print_Titles" localSheetId="2">'Scenario C- Apx 5'!$1:$4</definedName>
    <definedName name="_xlnm.Print_Titles" localSheetId="3">'Scenario D- Apx 6'!$1:$4</definedName>
    <definedName name="_xlnm.Print_Titles" localSheetId="4">'Scenario E-Apx 7'!$1:$4</definedName>
    <definedName name="PYEAR">'[2]Basic Information'!$G$14</definedName>
    <definedName name="Scaling_Factor">[1]Proforma!$G$72</definedName>
    <definedName name="Secondary_Lump_Sum">[1]Proforma!$G$43</definedName>
    <definedName name="Sparsity_All_lump_sum">[1]Proforma!$I$44</definedName>
    <definedName name="Sparsity_Mid_lump_sum">[1]Proforma!$H$44</definedName>
    <definedName name="Sparsity_Pri_lump_sum">[1]Proforma!$F$44</definedName>
    <definedName name="Sparsity_Sec_lump_sum">[1]Proforma!$G$44</definedName>
    <definedName name="Tapered_all_lump_sum">[3]Proforma!$L$48</definedName>
    <definedName name="Tapered_mid_lump_sum">[3]Proforma!$L$47</definedName>
    <definedName name="YEAR1">'[2]Basic Information'!$G$8</definedName>
    <definedName name="YEAR2">'[2]Basic Information'!$G$10</definedName>
    <definedName name="YEAR3">'[2]Basic Information'!$G$11</definedName>
    <definedName name="YEAR4">'[2]Basic Information'!$G$12</definedName>
    <definedName name="YEAR5">'[2]Basic Information'!$G$13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6" i="7" l="1"/>
  <c r="C283" i="7" s="1"/>
  <c r="C286" i="7" s="1"/>
  <c r="D283" i="7" s="1"/>
  <c r="D286" i="7" s="1"/>
  <c r="E283" i="7" s="1"/>
  <c r="E286" i="7" s="1"/>
  <c r="F283" i="7" s="1"/>
  <c r="F286" i="7" s="1"/>
  <c r="G283" i="7" s="1"/>
  <c r="G286" i="7" s="1"/>
  <c r="G274" i="7"/>
  <c r="F274" i="7"/>
  <c r="E274" i="7"/>
  <c r="D274" i="7"/>
  <c r="C274" i="7"/>
  <c r="B274" i="7"/>
  <c r="B273" i="7"/>
  <c r="A272" i="7"/>
  <c r="G265" i="7"/>
  <c r="F265" i="7"/>
  <c r="E265" i="7"/>
  <c r="D265" i="7"/>
  <c r="C265" i="7"/>
  <c r="B265" i="7"/>
  <c r="B264" i="7"/>
  <c r="A263" i="7"/>
  <c r="G256" i="7"/>
  <c r="F256" i="7"/>
  <c r="E256" i="7"/>
  <c r="D256" i="7"/>
  <c r="C256" i="7"/>
  <c r="B256" i="7"/>
  <c r="B255" i="7"/>
  <c r="A254" i="7"/>
  <c r="D247" i="7"/>
  <c r="C247" i="7"/>
  <c r="B247" i="7"/>
  <c r="A247" i="7"/>
  <c r="C246" i="7"/>
  <c r="B246" i="7"/>
  <c r="D245" i="7"/>
  <c r="C245" i="7"/>
  <c r="B245" i="7"/>
  <c r="B244" i="7"/>
  <c r="C235" i="7"/>
  <c r="B235" i="7"/>
  <c r="A235" i="7"/>
  <c r="C234" i="7"/>
  <c r="B234" i="7"/>
  <c r="B233" i="7"/>
  <c r="B222" i="7"/>
  <c r="A221" i="7"/>
  <c r="B213" i="7"/>
  <c r="A212" i="7"/>
  <c r="B204" i="7"/>
  <c r="A203" i="7"/>
  <c r="G195" i="7"/>
  <c r="F195" i="7"/>
  <c r="E195" i="7"/>
  <c r="D195" i="7"/>
  <c r="C195" i="7"/>
  <c r="B195" i="7"/>
  <c r="G194" i="7"/>
  <c r="F194" i="7"/>
  <c r="E194" i="7"/>
  <c r="D194" i="7"/>
  <c r="C194" i="7"/>
  <c r="B194" i="7"/>
  <c r="B193" i="7"/>
  <c r="B196" i="7" s="1"/>
  <c r="G183" i="7"/>
  <c r="F183" i="7"/>
  <c r="E183" i="7"/>
  <c r="D183" i="7"/>
  <c r="C183" i="7"/>
  <c r="B183" i="7"/>
  <c r="B182" i="7"/>
  <c r="B173" i="7"/>
  <c r="G172" i="7"/>
  <c r="F172" i="7"/>
  <c r="E172" i="7"/>
  <c r="D172" i="7"/>
  <c r="C172" i="7"/>
  <c r="B172" i="7"/>
  <c r="G171" i="7"/>
  <c r="F171" i="7"/>
  <c r="E171" i="7"/>
  <c r="D171" i="7"/>
  <c r="C171" i="7"/>
  <c r="B171" i="7"/>
  <c r="B170" i="7"/>
  <c r="B161" i="7"/>
  <c r="G160" i="7"/>
  <c r="F160" i="7"/>
  <c r="E160" i="7"/>
  <c r="D160" i="7"/>
  <c r="C160" i="7"/>
  <c r="B160" i="7"/>
  <c r="A160" i="7"/>
  <c r="G159" i="7"/>
  <c r="F159" i="7"/>
  <c r="E159" i="7"/>
  <c r="D159" i="7"/>
  <c r="C159" i="7"/>
  <c r="B159" i="7"/>
  <c r="G158" i="7"/>
  <c r="F158" i="7"/>
  <c r="E158" i="7"/>
  <c r="D158" i="7"/>
  <c r="C158" i="7"/>
  <c r="B158" i="7"/>
  <c r="B157" i="7"/>
  <c r="B146" i="7"/>
  <c r="G145" i="7"/>
  <c r="F145" i="7"/>
  <c r="E145" i="7"/>
  <c r="D145" i="7"/>
  <c r="C145" i="7"/>
  <c r="B145" i="7"/>
  <c r="B144" i="7"/>
  <c r="G132" i="7"/>
  <c r="F132" i="7"/>
  <c r="E132" i="7"/>
  <c r="D132" i="7"/>
  <c r="C132" i="7"/>
  <c r="B132" i="7"/>
  <c r="B131" i="7"/>
  <c r="B133" i="7" s="1"/>
  <c r="G119" i="7"/>
  <c r="F119" i="7"/>
  <c r="E119" i="7"/>
  <c r="D119" i="7"/>
  <c r="C119" i="7"/>
  <c r="B119" i="7"/>
  <c r="G118" i="7"/>
  <c r="F118" i="7"/>
  <c r="E118" i="7"/>
  <c r="D118" i="7"/>
  <c r="C118" i="7"/>
  <c r="B118" i="7"/>
  <c r="G117" i="7"/>
  <c r="F117" i="7"/>
  <c r="E117" i="7"/>
  <c r="D117" i="7"/>
  <c r="C117" i="7"/>
  <c r="B117" i="7"/>
  <c r="G116" i="7"/>
  <c r="F116" i="7"/>
  <c r="E116" i="7"/>
  <c r="D116" i="7"/>
  <c r="C116" i="7"/>
  <c r="B116" i="7"/>
  <c r="B115" i="7"/>
  <c r="G103" i="7"/>
  <c r="F103" i="7"/>
  <c r="E103" i="7"/>
  <c r="D103" i="7"/>
  <c r="C103" i="7"/>
  <c r="B103" i="7"/>
  <c r="B102" i="7"/>
  <c r="B104" i="7" s="1"/>
  <c r="G90" i="7"/>
  <c r="F90" i="7"/>
  <c r="E90" i="7"/>
  <c r="D90" i="7"/>
  <c r="C90" i="7"/>
  <c r="B90" i="7"/>
  <c r="B89" i="7"/>
  <c r="B91" i="7" s="1"/>
  <c r="B21" i="7"/>
  <c r="G19" i="7"/>
  <c r="F19" i="7"/>
  <c r="E19" i="7"/>
  <c r="D19" i="7"/>
  <c r="C19" i="7"/>
  <c r="G11" i="7"/>
  <c r="F11" i="7"/>
  <c r="E11" i="7"/>
  <c r="D11" i="7"/>
  <c r="C11" i="7"/>
  <c r="G9" i="7"/>
  <c r="F9" i="7"/>
  <c r="E9" i="7"/>
  <c r="D9" i="7"/>
  <c r="C9" i="7"/>
  <c r="G7" i="7"/>
  <c r="F7" i="7"/>
  <c r="E7" i="7"/>
  <c r="D7" i="7"/>
  <c r="C7" i="7"/>
  <c r="G5" i="7"/>
  <c r="F5" i="7"/>
  <c r="E5" i="7"/>
  <c r="D5" i="7"/>
  <c r="C5" i="7"/>
  <c r="B184" i="7" l="1"/>
  <c r="B286" i="6"/>
  <c r="C283" i="6" s="1"/>
  <c r="C286" i="6" s="1"/>
  <c r="D283" i="6" s="1"/>
  <c r="D286" i="6" s="1"/>
  <c r="E283" i="6" s="1"/>
  <c r="E286" i="6" s="1"/>
  <c r="F283" i="6" s="1"/>
  <c r="F286" i="6" s="1"/>
  <c r="G283" i="6" s="1"/>
  <c r="G286" i="6" s="1"/>
  <c r="G274" i="6"/>
  <c r="F274" i="6"/>
  <c r="E274" i="6"/>
  <c r="D274" i="6"/>
  <c r="C274" i="6"/>
  <c r="B274" i="6"/>
  <c r="B273" i="6"/>
  <c r="A272" i="6"/>
  <c r="G265" i="6"/>
  <c r="F265" i="6"/>
  <c r="E265" i="6"/>
  <c r="D265" i="6"/>
  <c r="C265" i="6"/>
  <c r="B265" i="6"/>
  <c r="B264" i="6"/>
  <c r="A263" i="6"/>
  <c r="G256" i="6"/>
  <c r="F256" i="6"/>
  <c r="E256" i="6"/>
  <c r="D256" i="6"/>
  <c r="C256" i="6"/>
  <c r="B256" i="6"/>
  <c r="B255" i="6"/>
  <c r="A254" i="6"/>
  <c r="D247" i="6"/>
  <c r="C247" i="6"/>
  <c r="B247" i="6"/>
  <c r="A247" i="6"/>
  <c r="C246" i="6"/>
  <c r="B246" i="6"/>
  <c r="D245" i="6"/>
  <c r="C245" i="6"/>
  <c r="B245" i="6"/>
  <c r="B244" i="6"/>
  <c r="C235" i="6"/>
  <c r="B235" i="6"/>
  <c r="A235" i="6"/>
  <c r="C234" i="6"/>
  <c r="B234" i="6"/>
  <c r="B233" i="6"/>
  <c r="B222" i="6"/>
  <c r="A221" i="6"/>
  <c r="B213" i="6"/>
  <c r="A212" i="6"/>
  <c r="B204" i="6"/>
  <c r="A203" i="6"/>
  <c r="G195" i="6"/>
  <c r="F195" i="6"/>
  <c r="E195" i="6"/>
  <c r="D195" i="6"/>
  <c r="C195" i="6"/>
  <c r="B195" i="6"/>
  <c r="G194" i="6"/>
  <c r="F194" i="6"/>
  <c r="E194" i="6"/>
  <c r="D194" i="6"/>
  <c r="C194" i="6"/>
  <c r="B194" i="6"/>
  <c r="B193" i="6"/>
  <c r="B196" i="6" s="1"/>
  <c r="G183" i="6"/>
  <c r="F183" i="6"/>
  <c r="E183" i="6"/>
  <c r="D183" i="6"/>
  <c r="C183" i="6"/>
  <c r="B183" i="6"/>
  <c r="B182" i="6"/>
  <c r="B184" i="6" s="1"/>
  <c r="G172" i="6"/>
  <c r="F172" i="6"/>
  <c r="E172" i="6"/>
  <c r="D172" i="6"/>
  <c r="C172" i="6"/>
  <c r="B172" i="6"/>
  <c r="G171" i="6"/>
  <c r="F171" i="6"/>
  <c r="E171" i="6"/>
  <c r="D171" i="6"/>
  <c r="C171" i="6"/>
  <c r="B171" i="6"/>
  <c r="B170" i="6"/>
  <c r="B173" i="6" s="1"/>
  <c r="B161" i="6"/>
  <c r="G160" i="6"/>
  <c r="F160" i="6"/>
  <c r="E160" i="6"/>
  <c r="D160" i="6"/>
  <c r="C160" i="6"/>
  <c r="B160" i="6"/>
  <c r="A160" i="6"/>
  <c r="G159" i="6"/>
  <c r="F159" i="6"/>
  <c r="E159" i="6"/>
  <c r="D159" i="6"/>
  <c r="C159" i="6"/>
  <c r="B159" i="6"/>
  <c r="G158" i="6"/>
  <c r="F158" i="6"/>
  <c r="E158" i="6"/>
  <c r="D158" i="6"/>
  <c r="C158" i="6"/>
  <c r="B158" i="6"/>
  <c r="B157" i="6"/>
  <c r="B146" i="6"/>
  <c r="G145" i="6"/>
  <c r="F145" i="6"/>
  <c r="E145" i="6"/>
  <c r="D145" i="6"/>
  <c r="C145" i="6"/>
  <c r="B145" i="6"/>
  <c r="B144" i="6"/>
  <c r="G132" i="6"/>
  <c r="F132" i="6"/>
  <c r="E132" i="6"/>
  <c r="D132" i="6"/>
  <c r="C132" i="6"/>
  <c r="B132" i="6"/>
  <c r="B131" i="6"/>
  <c r="B133" i="6" s="1"/>
  <c r="G119" i="6"/>
  <c r="F119" i="6"/>
  <c r="E119" i="6"/>
  <c r="D119" i="6"/>
  <c r="C119" i="6"/>
  <c r="B119" i="6"/>
  <c r="G118" i="6"/>
  <c r="F118" i="6"/>
  <c r="E118" i="6"/>
  <c r="D118" i="6"/>
  <c r="C118" i="6"/>
  <c r="B118" i="6"/>
  <c r="G117" i="6"/>
  <c r="F117" i="6"/>
  <c r="E117" i="6"/>
  <c r="D117" i="6"/>
  <c r="C117" i="6"/>
  <c r="B117" i="6"/>
  <c r="G116" i="6"/>
  <c r="F116" i="6"/>
  <c r="E116" i="6"/>
  <c r="D116" i="6"/>
  <c r="C116" i="6"/>
  <c r="B116" i="6"/>
  <c r="B115" i="6"/>
  <c r="G103" i="6"/>
  <c r="F103" i="6"/>
  <c r="E103" i="6"/>
  <c r="D103" i="6"/>
  <c r="C103" i="6"/>
  <c r="B103" i="6"/>
  <c r="B102" i="6"/>
  <c r="B104" i="6" s="1"/>
  <c r="G90" i="6"/>
  <c r="F90" i="6"/>
  <c r="E90" i="6"/>
  <c r="D90" i="6"/>
  <c r="C90" i="6"/>
  <c r="B90" i="6"/>
  <c r="B89" i="6"/>
  <c r="B21" i="6"/>
  <c r="G19" i="6"/>
  <c r="F19" i="6"/>
  <c r="E19" i="6"/>
  <c r="D19" i="6"/>
  <c r="C19" i="6"/>
  <c r="G11" i="6"/>
  <c r="F11" i="6"/>
  <c r="E11" i="6"/>
  <c r="D11" i="6"/>
  <c r="C11" i="6"/>
  <c r="G9" i="6"/>
  <c r="F9" i="6"/>
  <c r="E9" i="6"/>
  <c r="D9" i="6"/>
  <c r="C9" i="6"/>
  <c r="G7" i="6"/>
  <c r="F7" i="6"/>
  <c r="E7" i="6"/>
  <c r="D7" i="6"/>
  <c r="C7" i="6"/>
  <c r="G5" i="6"/>
  <c r="F5" i="6"/>
  <c r="E5" i="6"/>
  <c r="D5" i="6"/>
  <c r="C5" i="6"/>
  <c r="B91" i="6" l="1"/>
  <c r="G28" i="6" l="1"/>
  <c r="C28" i="6"/>
  <c r="C60" i="6"/>
  <c r="B28" i="6"/>
  <c r="E28" i="6"/>
  <c r="F28" i="6"/>
  <c r="D28" i="6"/>
  <c r="B60" i="6"/>
  <c r="M28" i="6" l="1"/>
  <c r="M60" i="6"/>
  <c r="J28" i="6"/>
  <c r="C238" i="6"/>
  <c r="B236" i="6"/>
  <c r="B238" i="6"/>
  <c r="D250" i="6"/>
  <c r="C250" i="6"/>
  <c r="J60" i="6"/>
  <c r="B250" i="6"/>
  <c r="B248" i="6"/>
  <c r="L28" i="6"/>
  <c r="N28" i="6"/>
  <c r="B252" i="6" l="1"/>
  <c r="B240" i="6"/>
  <c r="N60" i="6"/>
  <c r="L60" i="6"/>
  <c r="C248" i="6"/>
  <c r="C233" i="6" l="1"/>
  <c r="C236" i="6"/>
  <c r="C244" i="6"/>
  <c r="C252" i="6"/>
  <c r="C240" i="6" l="1"/>
  <c r="D244" i="6"/>
  <c r="E240" i="6" l="1"/>
  <c r="D240" i="6"/>
  <c r="D248" i="6"/>
  <c r="F240" i="6" l="1"/>
  <c r="D252" i="6"/>
  <c r="G240" i="6" l="1"/>
  <c r="E252" i="6"/>
  <c r="F252" i="6" l="1"/>
  <c r="G252" i="6" l="1"/>
  <c r="B37" i="6" l="1"/>
  <c r="G50" i="6"/>
  <c r="F31" i="6"/>
  <c r="C65" i="6"/>
  <c r="B29" i="6"/>
  <c r="G52" i="6"/>
  <c r="B35" i="6"/>
  <c r="E73" i="6"/>
  <c r="G47" i="6"/>
  <c r="C30" i="6"/>
  <c r="D58" i="6"/>
  <c r="B55" i="6"/>
  <c r="F63" i="6"/>
  <c r="E36" i="6"/>
  <c r="C34" i="6"/>
  <c r="F59" i="6"/>
  <c r="F205" i="6"/>
  <c r="E53" i="6"/>
  <c r="E56" i="6"/>
  <c r="D53" i="6"/>
  <c r="C66" i="6"/>
  <c r="E205" i="6"/>
  <c r="G67" i="6"/>
  <c r="B45" i="6"/>
  <c r="B65" i="6"/>
  <c r="M65" i="6" s="1"/>
  <c r="B73" i="6"/>
  <c r="B50" i="6"/>
  <c r="E63" i="6"/>
  <c r="C46" i="6"/>
  <c r="E45" i="6"/>
  <c r="B59" i="6"/>
  <c r="C67" i="6"/>
  <c r="E57" i="6"/>
  <c r="C70" i="6"/>
  <c r="G34" i="6"/>
  <c r="B70" i="6"/>
  <c r="C61" i="6"/>
  <c r="G68" i="6"/>
  <c r="G49" i="6"/>
  <c r="B63" i="6"/>
  <c r="C69" i="6"/>
  <c r="J69" i="6" s="1"/>
  <c r="C49" i="6"/>
  <c r="C52" i="6"/>
  <c r="G214" i="6"/>
  <c r="F47" i="6"/>
  <c r="B56" i="6"/>
  <c r="F57" i="6"/>
  <c r="E34" i="6"/>
  <c r="G71" i="6"/>
  <c r="E48" i="6"/>
  <c r="C68" i="6"/>
  <c r="F223" i="6"/>
  <c r="D214" i="6"/>
  <c r="D30" i="6"/>
  <c r="F70" i="6"/>
  <c r="F29" i="6"/>
  <c r="D63" i="6"/>
  <c r="B69" i="6"/>
  <c r="B26" i="6"/>
  <c r="G66" i="6"/>
  <c r="D31" i="6"/>
  <c r="B205" i="6"/>
  <c r="D64" i="6"/>
  <c r="B67" i="6"/>
  <c r="M67" i="6" s="1"/>
  <c r="F60" i="6"/>
  <c r="F33" i="6"/>
  <c r="C47" i="6"/>
  <c r="B49" i="6"/>
  <c r="D74" i="6"/>
  <c r="E58" i="6"/>
  <c r="D27" i="6"/>
  <c r="D84" i="6"/>
  <c r="D83" i="6"/>
  <c r="D25" i="6"/>
  <c r="C63" i="6"/>
  <c r="B68" i="6"/>
  <c r="G72" i="6"/>
  <c r="G33" i="6"/>
  <c r="G45" i="6"/>
  <c r="F214" i="6"/>
  <c r="G64" i="6"/>
  <c r="C58" i="6"/>
  <c r="D59" i="6"/>
  <c r="B33" i="6"/>
  <c r="C214" i="6"/>
  <c r="D65" i="6"/>
  <c r="G205" i="6"/>
  <c r="F26" i="6"/>
  <c r="F49" i="6"/>
  <c r="C50" i="6"/>
  <c r="G59" i="6"/>
  <c r="D45" i="6"/>
  <c r="E83" i="6"/>
  <c r="E84" i="6"/>
  <c r="E25" i="6"/>
  <c r="E67" i="6"/>
  <c r="D205" i="6"/>
  <c r="G51" i="6"/>
  <c r="E223" i="6"/>
  <c r="G48" i="6"/>
  <c r="B52" i="6"/>
  <c r="B46" i="6"/>
  <c r="M46" i="6" s="1"/>
  <c r="G35" i="6"/>
  <c r="D36" i="6"/>
  <c r="C44" i="6"/>
  <c r="G30" i="6"/>
  <c r="E26" i="6"/>
  <c r="D56" i="6"/>
  <c r="E69" i="6"/>
  <c r="G27" i="6"/>
  <c r="E54" i="6"/>
  <c r="C57" i="6"/>
  <c r="F53" i="6"/>
  <c r="E35" i="6"/>
  <c r="B44" i="6"/>
  <c r="F83" i="6"/>
  <c r="F25" i="6"/>
  <c r="F84" i="6"/>
  <c r="C56" i="6"/>
  <c r="J56" i="6" s="1"/>
  <c r="D60" i="6"/>
  <c r="F71" i="6"/>
  <c r="F35" i="6"/>
  <c r="E29" i="6"/>
  <c r="D70" i="6"/>
  <c r="G83" i="6"/>
  <c r="G84" i="6"/>
  <c r="G25" i="6"/>
  <c r="E60" i="6"/>
  <c r="C72" i="6"/>
  <c r="G53" i="6"/>
  <c r="E71" i="6"/>
  <c r="E32" i="6"/>
  <c r="B72" i="6"/>
  <c r="M72" i="6" s="1"/>
  <c r="C45" i="6"/>
  <c r="J45" i="6" s="1"/>
  <c r="F37" i="6"/>
  <c r="B57" i="6"/>
  <c r="M57" i="6" s="1"/>
  <c r="B58" i="6"/>
  <c r="M58" i="6" s="1"/>
  <c r="G56" i="6"/>
  <c r="D49" i="6"/>
  <c r="F34" i="6"/>
  <c r="C33" i="6"/>
  <c r="J33" i="6" s="1"/>
  <c r="F73" i="6"/>
  <c r="D44" i="6"/>
  <c r="F74" i="6"/>
  <c r="G54" i="6"/>
  <c r="F36" i="6"/>
  <c r="F55" i="6"/>
  <c r="G26" i="6"/>
  <c r="C74" i="6"/>
  <c r="E64" i="6"/>
  <c r="F30" i="6"/>
  <c r="F27" i="6"/>
  <c r="E68" i="6"/>
  <c r="D34" i="6"/>
  <c r="B53" i="6"/>
  <c r="G69" i="6"/>
  <c r="G60" i="6"/>
  <c r="B36" i="6"/>
  <c r="D26" i="6"/>
  <c r="C29" i="6"/>
  <c r="J29" i="6" s="1"/>
  <c r="D33" i="6"/>
  <c r="E31" i="6"/>
  <c r="D61" i="6"/>
  <c r="F52" i="6"/>
  <c r="D32" i="6"/>
  <c r="B74" i="6"/>
  <c r="C54" i="6"/>
  <c r="C48" i="6"/>
  <c r="E30" i="6"/>
  <c r="D57" i="6"/>
  <c r="E61" i="6"/>
  <c r="F32" i="6"/>
  <c r="G55" i="6"/>
  <c r="E37" i="6"/>
  <c r="E27" i="6"/>
  <c r="E47" i="6"/>
  <c r="F65" i="6"/>
  <c r="B48" i="6"/>
  <c r="B34" i="6"/>
  <c r="D47" i="6"/>
  <c r="C51" i="6"/>
  <c r="F72" i="6"/>
  <c r="C27" i="6"/>
  <c r="E33" i="6"/>
  <c r="E59" i="6"/>
  <c r="C32" i="6"/>
  <c r="B61" i="6"/>
  <c r="M61" i="6" s="1"/>
  <c r="E51" i="6"/>
  <c r="C55" i="6"/>
  <c r="J55" i="6" s="1"/>
  <c r="G37" i="6"/>
  <c r="E70" i="6"/>
  <c r="C59" i="6"/>
  <c r="F56" i="6"/>
  <c r="D68" i="6"/>
  <c r="C73" i="6"/>
  <c r="J73" i="6" s="1"/>
  <c r="B214" i="6"/>
  <c r="E65" i="6"/>
  <c r="G46" i="6"/>
  <c r="F61" i="6"/>
  <c r="D71" i="6"/>
  <c r="D66" i="6"/>
  <c r="F68" i="6"/>
  <c r="E50" i="6"/>
  <c r="F50" i="6"/>
  <c r="F51" i="6"/>
  <c r="C37" i="6"/>
  <c r="J37" i="6" s="1"/>
  <c r="C26" i="6"/>
  <c r="B31" i="6"/>
  <c r="C71" i="6"/>
  <c r="D50" i="6"/>
  <c r="B32" i="6"/>
  <c r="M32" i="6" s="1"/>
  <c r="F44" i="6"/>
  <c r="B47" i="6"/>
  <c r="G58" i="6"/>
  <c r="D48" i="6"/>
  <c r="F46" i="6"/>
  <c r="F48" i="6"/>
  <c r="B25" i="6"/>
  <c r="D73" i="6"/>
  <c r="B66" i="6"/>
  <c r="M66" i="6" s="1"/>
  <c r="B71" i="6"/>
  <c r="M71" i="6" s="1"/>
  <c r="C36" i="6"/>
  <c r="J36" i="6" s="1"/>
  <c r="C35" i="6"/>
  <c r="J35" i="6" s="1"/>
  <c r="G44" i="6"/>
  <c r="E74" i="6"/>
  <c r="F58" i="6"/>
  <c r="E66" i="6"/>
  <c r="G32" i="6"/>
  <c r="B54" i="6"/>
  <c r="E55" i="6"/>
  <c r="D51" i="6"/>
  <c r="F45" i="6"/>
  <c r="E214" i="6"/>
  <c r="D67" i="6"/>
  <c r="F54" i="6"/>
  <c r="G65" i="6"/>
  <c r="F66" i="6"/>
  <c r="D46" i="6"/>
  <c r="B64" i="6"/>
  <c r="G223" i="6"/>
  <c r="E52" i="6"/>
  <c r="G61" i="6"/>
  <c r="E72" i="6"/>
  <c r="D55" i="6"/>
  <c r="C64" i="6"/>
  <c r="C205" i="6"/>
  <c r="B51" i="6"/>
  <c r="M51" i="6" s="1"/>
  <c r="D69" i="6"/>
  <c r="G73" i="6"/>
  <c r="D35" i="6"/>
  <c r="F69" i="6"/>
  <c r="D37" i="6"/>
  <c r="B223" i="6"/>
  <c r="E44" i="6"/>
  <c r="G70" i="6"/>
  <c r="E46" i="6"/>
  <c r="F67" i="6"/>
  <c r="D52" i="6"/>
  <c r="G74" i="6"/>
  <c r="G57" i="6"/>
  <c r="C223" i="6"/>
  <c r="B27" i="6"/>
  <c r="F64" i="6"/>
  <c r="G31" i="6"/>
  <c r="G63" i="6"/>
  <c r="G29" i="6"/>
  <c r="D29" i="6"/>
  <c r="B30" i="6"/>
  <c r="M30" i="6" s="1"/>
  <c r="C31" i="6"/>
  <c r="D72" i="6"/>
  <c r="C84" i="6"/>
  <c r="C25" i="6"/>
  <c r="C83" i="6"/>
  <c r="C53" i="6"/>
  <c r="G36" i="6"/>
  <c r="E49" i="6"/>
  <c r="D54" i="6"/>
  <c r="D223" i="6"/>
  <c r="B149" i="6"/>
  <c r="B94" i="6"/>
  <c r="B206" i="6"/>
  <c r="B198" i="6"/>
  <c r="B120" i="6"/>
  <c r="B257" i="6"/>
  <c r="B163" i="6"/>
  <c r="B107" i="6"/>
  <c r="B215" i="6"/>
  <c r="B175" i="6"/>
  <c r="B224" i="6"/>
  <c r="B266" i="6"/>
  <c r="B136" i="6"/>
  <c r="B275" i="6"/>
  <c r="B186" i="6"/>
  <c r="J26" i="6" l="1"/>
  <c r="L26" i="6" s="1"/>
  <c r="M47" i="6"/>
  <c r="M52" i="6"/>
  <c r="J53" i="6"/>
  <c r="J50" i="6"/>
  <c r="J31" i="6"/>
  <c r="L31" i="6" s="1"/>
  <c r="J59" i="6"/>
  <c r="L59" i="6" s="1"/>
  <c r="M27" i="6"/>
  <c r="J64" i="6"/>
  <c r="N64" i="6" s="1"/>
  <c r="M54" i="6"/>
  <c r="M34" i="6"/>
  <c r="J48" i="6"/>
  <c r="L48" i="6" s="1"/>
  <c r="M63" i="6"/>
  <c r="M74" i="6"/>
  <c r="M68" i="6"/>
  <c r="M49" i="6"/>
  <c r="M70" i="6"/>
  <c r="M69" i="6"/>
  <c r="G277" i="6"/>
  <c r="F259" i="6"/>
  <c r="D123" i="6"/>
  <c r="D268" i="6"/>
  <c r="E149" i="6"/>
  <c r="F107" i="6"/>
  <c r="E277" i="6"/>
  <c r="C149" i="6"/>
  <c r="D186" i="6"/>
  <c r="C175" i="6"/>
  <c r="C107" i="6"/>
  <c r="G259" i="6"/>
  <c r="B217" i="6"/>
  <c r="D149" i="6"/>
  <c r="C82" i="6"/>
  <c r="C38" i="6"/>
  <c r="C40" i="6" s="1"/>
  <c r="J25" i="6"/>
  <c r="M31" i="6"/>
  <c r="L29" i="6"/>
  <c r="J57" i="6"/>
  <c r="J67" i="6"/>
  <c r="M45" i="6"/>
  <c r="N45" i="6" s="1"/>
  <c r="G198" i="6"/>
  <c r="D107" i="6"/>
  <c r="F268" i="6"/>
  <c r="F186" i="6"/>
  <c r="D163" i="6"/>
  <c r="G149" i="6"/>
  <c r="G123" i="6"/>
  <c r="F226" i="6"/>
  <c r="E163" i="6"/>
  <c r="C226" i="6"/>
  <c r="F94" i="6"/>
  <c r="M64" i="6"/>
  <c r="L35" i="6"/>
  <c r="J27" i="6"/>
  <c r="J54" i="6"/>
  <c r="G82" i="6"/>
  <c r="G38" i="6"/>
  <c r="G40" i="6" s="1"/>
  <c r="L56" i="6"/>
  <c r="E82" i="6"/>
  <c r="E38" i="6"/>
  <c r="E40" i="6" s="1"/>
  <c r="M59" i="6"/>
  <c r="N59" i="6" s="1"/>
  <c r="J34" i="6"/>
  <c r="M35" i="6"/>
  <c r="N35" i="6" s="1"/>
  <c r="C186" i="6"/>
  <c r="D136" i="6"/>
  <c r="E217" i="6"/>
  <c r="C94" i="6"/>
  <c r="F208" i="6"/>
  <c r="C277" i="6"/>
  <c r="E94" i="6"/>
  <c r="G268" i="6"/>
  <c r="F136" i="6"/>
  <c r="E198" i="6"/>
  <c r="D94" i="6"/>
  <c r="G136" i="6"/>
  <c r="L36" i="6"/>
  <c r="L37" i="6"/>
  <c r="M36" i="6"/>
  <c r="N36" i="6" s="1"/>
  <c r="L45" i="6"/>
  <c r="M56" i="6"/>
  <c r="N56" i="6" s="1"/>
  <c r="F217" i="6"/>
  <c r="E226" i="6"/>
  <c r="D217" i="6"/>
  <c r="D175" i="6"/>
  <c r="F163" i="6"/>
  <c r="E123" i="6"/>
  <c r="E268" i="6"/>
  <c r="E107" i="6"/>
  <c r="E208" i="6"/>
  <c r="C217" i="6"/>
  <c r="F198" i="6"/>
  <c r="G226" i="6"/>
  <c r="F123" i="6"/>
  <c r="L55" i="6"/>
  <c r="J51" i="6"/>
  <c r="J74" i="6"/>
  <c r="L33" i="6"/>
  <c r="F82" i="6"/>
  <c r="F38" i="6"/>
  <c r="F40" i="6" s="1"/>
  <c r="J61" i="6"/>
  <c r="J46" i="6"/>
  <c r="J66" i="6"/>
  <c r="M29" i="6"/>
  <c r="N29" i="6" s="1"/>
  <c r="C163" i="6"/>
  <c r="G175" i="6"/>
  <c r="B277" i="6"/>
  <c r="F175" i="6"/>
  <c r="B226" i="6"/>
  <c r="G208" i="6"/>
  <c r="D208" i="6"/>
  <c r="D198" i="6"/>
  <c r="B259" i="6"/>
  <c r="M33" i="6"/>
  <c r="N33" i="6" s="1"/>
  <c r="M55" i="6"/>
  <c r="N55" i="6" s="1"/>
  <c r="J65" i="6"/>
  <c r="B208" i="6"/>
  <c r="D226" i="6"/>
  <c r="G107" i="6"/>
  <c r="C268" i="6"/>
  <c r="C208" i="6"/>
  <c r="D277" i="6"/>
  <c r="C259" i="6"/>
  <c r="E259" i="6"/>
  <c r="E136" i="6"/>
  <c r="C123" i="6"/>
  <c r="E175" i="6"/>
  <c r="C136" i="6"/>
  <c r="L73" i="6"/>
  <c r="M53" i="6"/>
  <c r="N53" i="6" s="1"/>
  <c r="M44" i="6"/>
  <c r="J63" i="6"/>
  <c r="J47" i="6"/>
  <c r="M26" i="6"/>
  <c r="N26" i="6" s="1"/>
  <c r="J68" i="6"/>
  <c r="J52" i="6"/>
  <c r="M50" i="6"/>
  <c r="N50" i="6" s="1"/>
  <c r="F149" i="6"/>
  <c r="B268" i="6"/>
  <c r="G217" i="6"/>
  <c r="F277" i="6"/>
  <c r="G163" i="6"/>
  <c r="G94" i="6"/>
  <c r="C198" i="6"/>
  <c r="D259" i="6"/>
  <c r="B123" i="6"/>
  <c r="G186" i="6"/>
  <c r="L53" i="6"/>
  <c r="B38" i="6"/>
  <c r="B40" i="6" s="1"/>
  <c r="M25" i="6"/>
  <c r="J32" i="6"/>
  <c r="M48" i="6"/>
  <c r="L50" i="6"/>
  <c r="J58" i="6"/>
  <c r="D82" i="6"/>
  <c r="D38" i="6"/>
  <c r="D40" i="6" s="1"/>
  <c r="J49" i="6"/>
  <c r="J70" i="6"/>
  <c r="M73" i="6"/>
  <c r="N73" i="6" s="1"/>
  <c r="J30" i="6"/>
  <c r="E186" i="6"/>
  <c r="J71" i="6"/>
  <c r="J72" i="6"/>
  <c r="J44" i="6"/>
  <c r="N69" i="6"/>
  <c r="L69" i="6"/>
  <c r="M37" i="6"/>
  <c r="N37" i="6" s="1"/>
  <c r="B165" i="6"/>
  <c r="B200" i="6"/>
  <c r="B210" i="6"/>
  <c r="B177" i="6"/>
  <c r="B219" i="6"/>
  <c r="B261" i="6"/>
  <c r="B270" i="6"/>
  <c r="B228" i="6"/>
  <c r="B188" i="6"/>
  <c r="B279" i="6"/>
  <c r="B150" i="6"/>
  <c r="N48" i="6" l="1"/>
  <c r="N31" i="6"/>
  <c r="L64" i="6"/>
  <c r="N71" i="6"/>
  <c r="L71" i="6"/>
  <c r="L52" i="6"/>
  <c r="N52" i="6"/>
  <c r="N34" i="6"/>
  <c r="L34" i="6"/>
  <c r="N57" i="6"/>
  <c r="L57" i="6"/>
  <c r="L44" i="6"/>
  <c r="N44" i="6"/>
  <c r="L70" i="6"/>
  <c r="N70" i="6"/>
  <c r="L32" i="6"/>
  <c r="N32" i="6"/>
  <c r="N61" i="6"/>
  <c r="L61" i="6"/>
  <c r="N49" i="6"/>
  <c r="L49" i="6"/>
  <c r="L58" i="6"/>
  <c r="N58" i="6"/>
  <c r="N68" i="6"/>
  <c r="L68" i="6"/>
  <c r="N54" i="6"/>
  <c r="L54" i="6"/>
  <c r="L25" i="6"/>
  <c r="N25" i="6"/>
  <c r="L74" i="6"/>
  <c r="N74" i="6"/>
  <c r="N27" i="6"/>
  <c r="L27" i="6"/>
  <c r="N30" i="6"/>
  <c r="L30" i="6"/>
  <c r="N47" i="6"/>
  <c r="L47" i="6"/>
  <c r="N51" i="6"/>
  <c r="L51" i="6"/>
  <c r="L66" i="6"/>
  <c r="N66" i="6"/>
  <c r="N63" i="6"/>
  <c r="L63" i="6"/>
  <c r="N65" i="6"/>
  <c r="L65" i="6"/>
  <c r="N46" i="6"/>
  <c r="L46" i="6"/>
  <c r="N72" i="6"/>
  <c r="L72" i="6"/>
  <c r="N67" i="6"/>
  <c r="L67" i="6"/>
  <c r="B124" i="6"/>
  <c r="B108" i="6"/>
  <c r="C255" i="6"/>
  <c r="C157" i="6"/>
  <c r="B152" i="6"/>
  <c r="C222" i="6"/>
  <c r="C264" i="6"/>
  <c r="C213" i="6"/>
  <c r="C273" i="6"/>
  <c r="B137" i="6"/>
  <c r="C204" i="6"/>
  <c r="C182" i="6"/>
  <c r="C184" i="6" s="1"/>
  <c r="C170" i="6"/>
  <c r="C173" i="6" s="1"/>
  <c r="C193" i="6"/>
  <c r="C196" i="6" s="1"/>
  <c r="B126" i="6" l="1"/>
  <c r="B110" i="6"/>
  <c r="B139" i="6"/>
  <c r="B97" i="6"/>
  <c r="B95" i="6"/>
  <c r="C177" i="6"/>
  <c r="C188" i="6"/>
  <c r="C266" i="6"/>
  <c r="C144" i="6"/>
  <c r="C146" i="6" s="1"/>
  <c r="C161" i="6"/>
  <c r="C102" i="6"/>
  <c r="C104" i="6" s="1"/>
  <c r="C224" i="6"/>
  <c r="C275" i="6"/>
  <c r="C206" i="6"/>
  <c r="C131" i="6"/>
  <c r="C133" i="6" s="1"/>
  <c r="C215" i="6"/>
  <c r="C200" i="6"/>
  <c r="C257" i="6"/>
  <c r="C115" i="6"/>
  <c r="B62" i="6" l="1"/>
  <c r="C219" i="6"/>
  <c r="C279" i="6"/>
  <c r="C270" i="6"/>
  <c r="D170" i="6"/>
  <c r="D173" i="6" s="1"/>
  <c r="C228" i="6"/>
  <c r="C108" i="6"/>
  <c r="C210" i="6"/>
  <c r="D193" i="6"/>
  <c r="D196" i="6" s="1"/>
  <c r="C120" i="6"/>
  <c r="C165" i="6"/>
  <c r="D182" i="6"/>
  <c r="D184" i="6" s="1"/>
  <c r="C261" i="6"/>
  <c r="C89" i="6" l="1"/>
  <c r="C91" i="6" s="1"/>
  <c r="B75" i="6"/>
  <c r="B77" i="6" s="1"/>
  <c r="D264" i="6"/>
  <c r="D200" i="6"/>
  <c r="C110" i="6"/>
  <c r="D273" i="6"/>
  <c r="D157" i="6"/>
  <c r="D188" i="6"/>
  <c r="D204" i="6"/>
  <c r="D255" i="6"/>
  <c r="D222" i="6"/>
  <c r="D213" i="6"/>
  <c r="D177" i="6"/>
  <c r="C137" i="6"/>
  <c r="C97" i="6" l="1"/>
  <c r="C95" i="6"/>
  <c r="B79" i="6"/>
  <c r="B81" i="6"/>
  <c r="C15" i="6" s="1"/>
  <c r="C21" i="6" s="1"/>
  <c r="C152" i="6"/>
  <c r="C150" i="6"/>
  <c r="D215" i="6"/>
  <c r="C124" i="6"/>
  <c r="D206" i="6"/>
  <c r="D275" i="6"/>
  <c r="D266" i="6"/>
  <c r="E182" i="6"/>
  <c r="E184" i="6" s="1"/>
  <c r="D161" i="6"/>
  <c r="D102" i="6"/>
  <c r="D104" i="6" s="1"/>
  <c r="C139" i="6"/>
  <c r="D224" i="6"/>
  <c r="D257" i="6"/>
  <c r="E193" i="6"/>
  <c r="E196" i="6" s="1"/>
  <c r="E170" i="6"/>
  <c r="E173" i="6" s="1"/>
  <c r="D89" i="6" l="1"/>
  <c r="D91" i="6" s="1"/>
  <c r="C126" i="6"/>
  <c r="D144" i="6"/>
  <c r="D146" i="6" s="1"/>
  <c r="D261" i="6"/>
  <c r="D270" i="6"/>
  <c r="D165" i="6"/>
  <c r="D219" i="6"/>
  <c r="D228" i="6"/>
  <c r="D279" i="6"/>
  <c r="D131" i="6"/>
  <c r="D133" i="6" s="1"/>
  <c r="E188" i="6"/>
  <c r="D210" i="6"/>
  <c r="E200" i="6"/>
  <c r="E177" i="6"/>
  <c r="C62" i="6" l="1"/>
  <c r="D115" i="6"/>
  <c r="D95" i="6"/>
  <c r="E264" i="6"/>
  <c r="F193" i="6"/>
  <c r="F196" i="6" s="1"/>
  <c r="D137" i="6"/>
  <c r="E222" i="6"/>
  <c r="D108" i="6"/>
  <c r="E204" i="6"/>
  <c r="E273" i="6"/>
  <c r="E213" i="6"/>
  <c r="E255" i="6"/>
  <c r="F170" i="6"/>
  <c r="F173" i="6" s="1"/>
  <c r="F182" i="6"/>
  <c r="F184" i="6" s="1"/>
  <c r="E157" i="6"/>
  <c r="D150" i="6"/>
  <c r="D152" i="6" l="1"/>
  <c r="D120" i="6"/>
  <c r="J62" i="6"/>
  <c r="C75" i="6"/>
  <c r="C77" i="6" s="1"/>
  <c r="M62" i="6"/>
  <c r="E266" i="6"/>
  <c r="E224" i="6"/>
  <c r="E215" i="6"/>
  <c r="F188" i="6"/>
  <c r="E275" i="6"/>
  <c r="D139" i="6"/>
  <c r="D97" i="6"/>
  <c r="E144" i="6"/>
  <c r="E146" i="6" s="1"/>
  <c r="F177" i="6"/>
  <c r="E206" i="6"/>
  <c r="E161" i="6"/>
  <c r="E257" i="6"/>
  <c r="D110" i="6"/>
  <c r="F200" i="6"/>
  <c r="L62" i="6" l="1"/>
  <c r="L76" i="6" s="1"/>
  <c r="N62" i="6"/>
  <c r="N76" i="6" s="1"/>
  <c r="C79" i="6"/>
  <c r="C81" i="6"/>
  <c r="D15" i="6" s="1"/>
  <c r="D21" i="6" s="1"/>
  <c r="E165" i="6"/>
  <c r="E219" i="6"/>
  <c r="E131" i="6"/>
  <c r="E133" i="6" s="1"/>
  <c r="G170" i="6"/>
  <c r="G173" i="6" s="1"/>
  <c r="E102" i="6"/>
  <c r="E104" i="6" s="1"/>
  <c r="E270" i="6"/>
  <c r="E261" i="6"/>
  <c r="E210" i="6"/>
  <c r="E279" i="6"/>
  <c r="G193" i="6"/>
  <c r="G196" i="6" s="1"/>
  <c r="E150" i="6"/>
  <c r="E228" i="6"/>
  <c r="G182" i="6"/>
  <c r="G184" i="6" s="1"/>
  <c r="E89" i="6"/>
  <c r="E91" i="6" s="1"/>
  <c r="D124" i="6" l="1"/>
  <c r="D126" i="6"/>
  <c r="H14" i="6"/>
  <c r="G200" i="6"/>
  <c r="F204" i="6"/>
  <c r="F255" i="6"/>
  <c r="G188" i="6"/>
  <c r="F264" i="6"/>
  <c r="F222" i="6"/>
  <c r="F213" i="6"/>
  <c r="E152" i="6"/>
  <c r="F273" i="6"/>
  <c r="G177" i="6"/>
  <c r="E95" i="6"/>
  <c r="E115" i="6"/>
  <c r="F157" i="6"/>
  <c r="D62" i="6" l="1"/>
  <c r="D75" i="6" s="1"/>
  <c r="D77" i="6" s="1"/>
  <c r="F144" i="6"/>
  <c r="F146" i="6" s="1"/>
  <c r="F224" i="6"/>
  <c r="F257" i="6"/>
  <c r="F275" i="6"/>
  <c r="F215" i="6"/>
  <c r="E108" i="6"/>
  <c r="E137" i="6"/>
  <c r="E120" i="6"/>
  <c r="F266" i="6"/>
  <c r="E97" i="6"/>
  <c r="F161" i="6"/>
  <c r="F206" i="6"/>
  <c r="E139" i="6" l="1"/>
  <c r="D79" i="6"/>
  <c r="D81" i="6"/>
  <c r="E15" i="6" s="1"/>
  <c r="E21" i="6" s="1"/>
  <c r="F165" i="6"/>
  <c r="F228" i="6"/>
  <c r="F219" i="6"/>
  <c r="F150" i="6"/>
  <c r="F89" i="6"/>
  <c r="F91" i="6" s="1"/>
  <c r="F279" i="6"/>
  <c r="F210" i="6"/>
  <c r="F131" i="6"/>
  <c r="F133" i="6" s="1"/>
  <c r="F270" i="6"/>
  <c r="E110" i="6"/>
  <c r="F261" i="6"/>
  <c r="G157" i="6" l="1"/>
  <c r="F137" i="6"/>
  <c r="G255" i="6"/>
  <c r="G204" i="6"/>
  <c r="F102" i="6"/>
  <c r="F104" i="6" s="1"/>
  <c r="G213" i="6"/>
  <c r="G222" i="6"/>
  <c r="F152" i="6"/>
  <c r="G273" i="6"/>
  <c r="G264" i="6"/>
  <c r="E124" i="6"/>
  <c r="E126" i="6"/>
  <c r="F95" i="6"/>
  <c r="G257" i="6" l="1"/>
  <c r="F97" i="6"/>
  <c r="G275" i="6"/>
  <c r="G215" i="6"/>
  <c r="G144" i="6"/>
  <c r="G146" i="6" s="1"/>
  <c r="F115" i="6"/>
  <c r="G224" i="6"/>
  <c r="F139" i="6"/>
  <c r="G266" i="6"/>
  <c r="G161" i="6"/>
  <c r="G206" i="6"/>
  <c r="E62" i="6" l="1"/>
  <c r="E75" i="6" s="1"/>
  <c r="E77" i="6" s="1"/>
  <c r="G89" i="6"/>
  <c r="G91" i="6" s="1"/>
  <c r="F108" i="6"/>
  <c r="F120" i="6"/>
  <c r="G165" i="6"/>
  <c r="G131" i="6"/>
  <c r="G133" i="6" s="1"/>
  <c r="E79" i="6" l="1"/>
  <c r="E81" i="6"/>
  <c r="F15" i="6" s="1"/>
  <c r="F21" i="6" s="1"/>
  <c r="G210" i="6"/>
  <c r="G261" i="6"/>
  <c r="G228" i="6"/>
  <c r="G279" i="6"/>
  <c r="G219" i="6"/>
  <c r="G270" i="6"/>
  <c r="G150" i="6"/>
  <c r="G152" i="6"/>
  <c r="F110" i="6"/>
  <c r="G95" i="6" l="1"/>
  <c r="G102" i="6"/>
  <c r="G104" i="6" s="1"/>
  <c r="F124" i="6"/>
  <c r="G137" i="6"/>
  <c r="F126" i="6" l="1"/>
  <c r="G139" i="6"/>
  <c r="G97" i="6"/>
  <c r="G115" i="6"/>
  <c r="F62" i="6" l="1"/>
  <c r="F75" i="6" s="1"/>
  <c r="F77" i="6" s="1"/>
  <c r="G120" i="6"/>
  <c r="G108" i="6"/>
  <c r="F79" i="6" l="1"/>
  <c r="F81" i="6"/>
  <c r="G15" i="6" s="1"/>
  <c r="G21" i="6" s="1"/>
  <c r="G110" i="6"/>
  <c r="G124" i="6"/>
  <c r="G126" i="6" l="1"/>
  <c r="G62" i="6" l="1"/>
  <c r="G75" i="6" s="1"/>
  <c r="G77" i="6" s="1"/>
  <c r="G79" i="6" l="1"/>
  <c r="G81" i="6"/>
  <c r="C5" i="4" l="1"/>
  <c r="D5" i="4"/>
  <c r="E5" i="4"/>
  <c r="F5" i="4"/>
  <c r="G5" i="4"/>
  <c r="C7" i="4"/>
  <c r="D7" i="4"/>
  <c r="E7" i="4"/>
  <c r="F7" i="4"/>
  <c r="G7" i="4"/>
  <c r="C9" i="4"/>
  <c r="D9" i="4"/>
  <c r="E9" i="4"/>
  <c r="F9" i="4"/>
  <c r="G9" i="4"/>
  <c r="C11" i="4"/>
  <c r="D11" i="4"/>
  <c r="E11" i="4"/>
  <c r="F11" i="4"/>
  <c r="G11" i="4"/>
  <c r="C19" i="4"/>
  <c r="D19" i="4"/>
  <c r="E19" i="4"/>
  <c r="F19" i="4"/>
  <c r="G19" i="4"/>
  <c r="B21" i="4"/>
  <c r="B89" i="4"/>
  <c r="B90" i="4"/>
  <c r="C90" i="4"/>
  <c r="D90" i="4"/>
  <c r="E90" i="4"/>
  <c r="F90" i="4"/>
  <c r="G90" i="4"/>
  <c r="B91" i="4"/>
  <c r="B102" i="4"/>
  <c r="B104" i="4" s="1"/>
  <c r="B103" i="4"/>
  <c r="C103" i="4"/>
  <c r="D103" i="4"/>
  <c r="E103" i="4"/>
  <c r="F103" i="4"/>
  <c r="G103" i="4"/>
  <c r="B115" i="4"/>
  <c r="B116" i="4"/>
  <c r="C116" i="4"/>
  <c r="D116" i="4"/>
  <c r="E116" i="4"/>
  <c r="F116" i="4"/>
  <c r="G116" i="4"/>
  <c r="B117" i="4"/>
  <c r="C117" i="4"/>
  <c r="D117" i="4"/>
  <c r="E117" i="4"/>
  <c r="F117" i="4"/>
  <c r="G117" i="4"/>
  <c r="B118" i="4"/>
  <c r="C118" i="4"/>
  <c r="D118" i="4"/>
  <c r="E118" i="4"/>
  <c r="F118" i="4"/>
  <c r="G118" i="4"/>
  <c r="B119" i="4"/>
  <c r="C119" i="4"/>
  <c r="D119" i="4"/>
  <c r="E119" i="4"/>
  <c r="F119" i="4"/>
  <c r="G119" i="4"/>
  <c r="B131" i="4"/>
  <c r="B132" i="4"/>
  <c r="B133" i="4" s="1"/>
  <c r="C132" i="4"/>
  <c r="D132" i="4"/>
  <c r="E132" i="4"/>
  <c r="F132" i="4"/>
  <c r="G132" i="4"/>
  <c r="B144" i="4"/>
  <c r="B146" i="4" s="1"/>
  <c r="B145" i="4"/>
  <c r="C145" i="4"/>
  <c r="D145" i="4"/>
  <c r="E145" i="4"/>
  <c r="F145" i="4"/>
  <c r="G145" i="4"/>
  <c r="B157" i="4"/>
  <c r="B158" i="4"/>
  <c r="C158" i="4"/>
  <c r="D158" i="4"/>
  <c r="E158" i="4"/>
  <c r="F158" i="4"/>
  <c r="G158" i="4"/>
  <c r="B159" i="4"/>
  <c r="C159" i="4"/>
  <c r="D159" i="4"/>
  <c r="E159" i="4"/>
  <c r="F159" i="4"/>
  <c r="G159" i="4"/>
  <c r="A160" i="4"/>
  <c r="B160" i="4"/>
  <c r="C160" i="4"/>
  <c r="D160" i="4"/>
  <c r="E160" i="4"/>
  <c r="F160" i="4"/>
  <c r="G160" i="4"/>
  <c r="B161" i="4"/>
  <c r="B170" i="4"/>
  <c r="B171" i="4"/>
  <c r="B173" i="4" s="1"/>
  <c r="C171" i="4"/>
  <c r="D171" i="4"/>
  <c r="E171" i="4"/>
  <c r="F171" i="4"/>
  <c r="G171" i="4"/>
  <c r="B172" i="4"/>
  <c r="C172" i="4"/>
  <c r="D172" i="4"/>
  <c r="E172" i="4"/>
  <c r="F172" i="4"/>
  <c r="G172" i="4"/>
  <c r="B182" i="4"/>
  <c r="B183" i="4"/>
  <c r="C183" i="4"/>
  <c r="D183" i="4"/>
  <c r="E183" i="4"/>
  <c r="F183" i="4"/>
  <c r="G183" i="4"/>
  <c r="B184" i="4"/>
  <c r="B193" i="4"/>
  <c r="B194" i="4"/>
  <c r="C194" i="4"/>
  <c r="D194" i="4"/>
  <c r="E194" i="4"/>
  <c r="F194" i="4"/>
  <c r="G194" i="4"/>
  <c r="B195" i="4"/>
  <c r="B196" i="4" s="1"/>
  <c r="C195" i="4"/>
  <c r="D195" i="4"/>
  <c r="E195" i="4"/>
  <c r="F195" i="4"/>
  <c r="G195" i="4"/>
  <c r="A203" i="4"/>
  <c r="B204" i="4"/>
  <c r="A212" i="4"/>
  <c r="B213" i="4"/>
  <c r="A221" i="4"/>
  <c r="B222" i="4"/>
  <c r="B233" i="4"/>
  <c r="B234" i="4"/>
  <c r="C234" i="4"/>
  <c r="A235" i="4"/>
  <c r="B235" i="4"/>
  <c r="C235" i="4"/>
  <c r="B244" i="4"/>
  <c r="B245" i="4"/>
  <c r="C245" i="4"/>
  <c r="D245" i="4"/>
  <c r="B246" i="4"/>
  <c r="C246" i="4"/>
  <c r="A247" i="4"/>
  <c r="B247" i="4"/>
  <c r="C247" i="4"/>
  <c r="D247" i="4"/>
  <c r="A254" i="4"/>
  <c r="B255" i="4"/>
  <c r="B256" i="4"/>
  <c r="C256" i="4"/>
  <c r="D256" i="4"/>
  <c r="E256" i="4"/>
  <c r="F256" i="4"/>
  <c r="G256" i="4"/>
  <c r="A263" i="4"/>
  <c r="B264" i="4"/>
  <c r="B265" i="4"/>
  <c r="C265" i="4"/>
  <c r="D265" i="4"/>
  <c r="E265" i="4"/>
  <c r="F265" i="4"/>
  <c r="G265" i="4"/>
  <c r="A272" i="4"/>
  <c r="B273" i="4"/>
  <c r="B274" i="4"/>
  <c r="C274" i="4"/>
  <c r="D274" i="4"/>
  <c r="E274" i="4"/>
  <c r="F274" i="4"/>
  <c r="G274" i="4"/>
  <c r="B286" i="4"/>
  <c r="C283" i="4" s="1"/>
  <c r="C286" i="4" s="1"/>
  <c r="D283" i="4" s="1"/>
  <c r="D286" i="4" s="1"/>
  <c r="E283" i="4" s="1"/>
  <c r="E286" i="4" s="1"/>
  <c r="F283" i="4" s="1"/>
  <c r="F286" i="4" s="1"/>
  <c r="G283" i="4" s="1"/>
  <c r="G286" i="4" s="1"/>
  <c r="G28" i="4" l="1"/>
  <c r="D28" i="4"/>
  <c r="F28" i="4"/>
  <c r="E28" i="4"/>
  <c r="C60" i="4"/>
  <c r="B28" i="4"/>
  <c r="C28" i="4"/>
  <c r="B60" i="4"/>
  <c r="B248" i="4"/>
  <c r="B238" i="4"/>
  <c r="D250" i="4"/>
  <c r="C250" i="4"/>
  <c r="B250" i="4"/>
  <c r="B236" i="4"/>
  <c r="C238" i="4"/>
  <c r="M28" i="4" l="1"/>
  <c r="J60" i="4"/>
  <c r="L60" i="4" s="1"/>
  <c r="M60" i="4"/>
  <c r="J28" i="4"/>
  <c r="N60" i="4" l="1"/>
  <c r="L28" i="4"/>
  <c r="N28" i="4"/>
  <c r="C248" i="4"/>
  <c r="B252" i="4"/>
  <c r="C236" i="4"/>
  <c r="B240" i="4"/>
  <c r="C233" i="4" l="1"/>
  <c r="C244" i="4"/>
  <c r="C252" i="4"/>
  <c r="C240" i="4" l="1"/>
  <c r="D244" i="4"/>
  <c r="D240" i="4" l="1"/>
  <c r="D248" i="4"/>
  <c r="E240" i="4" l="1"/>
  <c r="D252" i="4"/>
  <c r="F240" i="4" l="1"/>
  <c r="E252" i="4"/>
  <c r="G240" i="4" l="1"/>
  <c r="F252" i="4"/>
  <c r="G252" i="4" l="1"/>
  <c r="C5" i="3" l="1"/>
  <c r="D5" i="3"/>
  <c r="E5" i="3"/>
  <c r="F5" i="3"/>
  <c r="G5" i="3"/>
  <c r="C7" i="3"/>
  <c r="D7" i="3"/>
  <c r="E7" i="3"/>
  <c r="F7" i="3"/>
  <c r="G7" i="3"/>
  <c r="C9" i="3"/>
  <c r="D9" i="3"/>
  <c r="E9" i="3"/>
  <c r="F9" i="3"/>
  <c r="G9" i="3"/>
  <c r="C11" i="3"/>
  <c r="D11" i="3"/>
  <c r="E11" i="3"/>
  <c r="F11" i="3"/>
  <c r="G11" i="3"/>
  <c r="C19" i="3"/>
  <c r="D19" i="3"/>
  <c r="E19" i="3"/>
  <c r="F19" i="3"/>
  <c r="G19" i="3"/>
  <c r="B21" i="3"/>
  <c r="B89" i="3"/>
  <c r="B90" i="3"/>
  <c r="C90" i="3"/>
  <c r="D90" i="3"/>
  <c r="E90" i="3"/>
  <c r="F90" i="3"/>
  <c r="G90" i="3"/>
  <c r="B91" i="3"/>
  <c r="B102" i="3"/>
  <c r="B104" i="3" s="1"/>
  <c r="B103" i="3"/>
  <c r="C103" i="3"/>
  <c r="D103" i="3"/>
  <c r="E103" i="3"/>
  <c r="F103" i="3"/>
  <c r="G103" i="3"/>
  <c r="B115" i="3"/>
  <c r="B116" i="3"/>
  <c r="C116" i="3"/>
  <c r="D116" i="3"/>
  <c r="E116" i="3"/>
  <c r="F116" i="3"/>
  <c r="G116" i="3"/>
  <c r="B117" i="3"/>
  <c r="C117" i="3"/>
  <c r="D117" i="3"/>
  <c r="E117" i="3"/>
  <c r="F117" i="3"/>
  <c r="G117" i="3"/>
  <c r="B118" i="3"/>
  <c r="C118" i="3"/>
  <c r="D118" i="3"/>
  <c r="E118" i="3"/>
  <c r="F118" i="3"/>
  <c r="G118" i="3"/>
  <c r="B119" i="3"/>
  <c r="C119" i="3"/>
  <c r="D119" i="3"/>
  <c r="E119" i="3"/>
  <c r="F119" i="3"/>
  <c r="G119" i="3"/>
  <c r="B131" i="3"/>
  <c r="B133" i="3" s="1"/>
  <c r="B132" i="3"/>
  <c r="C132" i="3"/>
  <c r="D132" i="3"/>
  <c r="E132" i="3"/>
  <c r="F132" i="3"/>
  <c r="G132" i="3"/>
  <c r="B144" i="3"/>
  <c r="B145" i="3"/>
  <c r="B146" i="3" s="1"/>
  <c r="C145" i="3"/>
  <c r="D145" i="3"/>
  <c r="E145" i="3"/>
  <c r="F145" i="3"/>
  <c r="G145" i="3"/>
  <c r="B157" i="3"/>
  <c r="B158" i="3"/>
  <c r="C158" i="3"/>
  <c r="D158" i="3"/>
  <c r="E158" i="3"/>
  <c r="F158" i="3"/>
  <c r="G158" i="3"/>
  <c r="B159" i="3"/>
  <c r="C159" i="3"/>
  <c r="D159" i="3"/>
  <c r="E159" i="3"/>
  <c r="F159" i="3"/>
  <c r="G159" i="3"/>
  <c r="A160" i="3"/>
  <c r="B160" i="3"/>
  <c r="C160" i="3"/>
  <c r="D160" i="3"/>
  <c r="E160" i="3"/>
  <c r="F160" i="3"/>
  <c r="G160" i="3"/>
  <c r="B161" i="3"/>
  <c r="B170" i="3"/>
  <c r="B171" i="3"/>
  <c r="C171" i="3"/>
  <c r="D171" i="3"/>
  <c r="E171" i="3"/>
  <c r="F171" i="3"/>
  <c r="G171" i="3"/>
  <c r="B172" i="3"/>
  <c r="C172" i="3"/>
  <c r="D172" i="3"/>
  <c r="E172" i="3"/>
  <c r="F172" i="3"/>
  <c r="G172" i="3"/>
  <c r="B182" i="3"/>
  <c r="B184" i="3" s="1"/>
  <c r="B183" i="3"/>
  <c r="C183" i="3"/>
  <c r="D183" i="3"/>
  <c r="E183" i="3"/>
  <c r="F183" i="3"/>
  <c r="G183" i="3"/>
  <c r="B193" i="3"/>
  <c r="B194" i="3"/>
  <c r="C194" i="3"/>
  <c r="D194" i="3"/>
  <c r="E194" i="3"/>
  <c r="F194" i="3"/>
  <c r="G194" i="3"/>
  <c r="B195" i="3"/>
  <c r="C195" i="3"/>
  <c r="D195" i="3"/>
  <c r="E195" i="3"/>
  <c r="F195" i="3"/>
  <c r="G195" i="3"/>
  <c r="B196" i="3"/>
  <c r="A203" i="3"/>
  <c r="B204" i="3"/>
  <c r="A212" i="3"/>
  <c r="B213" i="3"/>
  <c r="A221" i="3"/>
  <c r="B222" i="3"/>
  <c r="B233" i="3"/>
  <c r="B234" i="3"/>
  <c r="C234" i="3"/>
  <c r="A235" i="3"/>
  <c r="B235" i="3"/>
  <c r="C235" i="3"/>
  <c r="B244" i="3"/>
  <c r="B245" i="3"/>
  <c r="C245" i="3"/>
  <c r="D245" i="3"/>
  <c r="B246" i="3"/>
  <c r="C246" i="3"/>
  <c r="A247" i="3"/>
  <c r="B247" i="3"/>
  <c r="C247" i="3"/>
  <c r="D247" i="3"/>
  <c r="A254" i="3"/>
  <c r="B255" i="3"/>
  <c r="B256" i="3"/>
  <c r="C256" i="3"/>
  <c r="D256" i="3"/>
  <c r="E256" i="3"/>
  <c r="F256" i="3"/>
  <c r="G256" i="3"/>
  <c r="A263" i="3"/>
  <c r="B264" i="3"/>
  <c r="B265" i="3"/>
  <c r="C265" i="3"/>
  <c r="D265" i="3"/>
  <c r="E265" i="3"/>
  <c r="F265" i="3"/>
  <c r="G265" i="3"/>
  <c r="A272" i="3"/>
  <c r="B273" i="3"/>
  <c r="B274" i="3"/>
  <c r="C274" i="3"/>
  <c r="D274" i="3"/>
  <c r="E274" i="3"/>
  <c r="F274" i="3"/>
  <c r="G274" i="3"/>
  <c r="C283" i="3"/>
  <c r="C286" i="3" s="1"/>
  <c r="D283" i="3" s="1"/>
  <c r="D286" i="3" s="1"/>
  <c r="E283" i="3" s="1"/>
  <c r="E286" i="3" s="1"/>
  <c r="F283" i="3" s="1"/>
  <c r="F286" i="3" s="1"/>
  <c r="G283" i="3" s="1"/>
  <c r="G286" i="3" s="1"/>
  <c r="B286" i="3"/>
  <c r="B173" i="3" l="1"/>
  <c r="F63" i="4"/>
  <c r="F73" i="4"/>
  <c r="F59" i="4"/>
  <c r="C46" i="4"/>
  <c r="D49" i="4"/>
  <c r="E56" i="4"/>
  <c r="B50" i="4"/>
  <c r="F60" i="4"/>
  <c r="B33" i="4"/>
  <c r="D53" i="4"/>
  <c r="E58" i="4"/>
  <c r="E45" i="4"/>
  <c r="B70" i="4"/>
  <c r="C69" i="4"/>
  <c r="G47" i="4"/>
  <c r="G52" i="4"/>
  <c r="G72" i="4"/>
  <c r="B65" i="4"/>
  <c r="G50" i="4"/>
  <c r="G33" i="4"/>
  <c r="E35" i="4"/>
  <c r="E73" i="4"/>
  <c r="G34" i="4"/>
  <c r="E53" i="4"/>
  <c r="F214" i="4"/>
  <c r="E48" i="4"/>
  <c r="C63" i="4"/>
  <c r="C34" i="4"/>
  <c r="G68" i="4"/>
  <c r="F223" i="4"/>
  <c r="C61" i="4"/>
  <c r="B29" i="4"/>
  <c r="E36" i="4"/>
  <c r="G67" i="4"/>
  <c r="B35" i="4"/>
  <c r="C50" i="4"/>
  <c r="C214" i="4"/>
  <c r="E205" i="4"/>
  <c r="F47" i="4"/>
  <c r="B49" i="4"/>
  <c r="G48" i="4"/>
  <c r="C66" i="4"/>
  <c r="C65" i="4"/>
  <c r="E26" i="4"/>
  <c r="C67" i="4"/>
  <c r="F70" i="4"/>
  <c r="D65" i="4"/>
  <c r="B55" i="4"/>
  <c r="B73" i="4"/>
  <c r="E57" i="4"/>
  <c r="F74" i="4"/>
  <c r="D58" i="4"/>
  <c r="G45" i="4"/>
  <c r="E29" i="4"/>
  <c r="E63" i="4"/>
  <c r="B44" i="4"/>
  <c r="G49" i="4"/>
  <c r="E69" i="4"/>
  <c r="B45" i="4"/>
  <c r="C72" i="4"/>
  <c r="F34" i="4"/>
  <c r="D59" i="4"/>
  <c r="F49" i="4"/>
  <c r="B59" i="4"/>
  <c r="B68" i="4"/>
  <c r="F205" i="4"/>
  <c r="C70" i="4"/>
  <c r="C30" i="4"/>
  <c r="C58" i="4"/>
  <c r="F35" i="4"/>
  <c r="G56" i="4"/>
  <c r="G54" i="4"/>
  <c r="B37" i="4"/>
  <c r="D64" i="4"/>
  <c r="B67" i="4"/>
  <c r="C49" i="4"/>
  <c r="C52" i="4"/>
  <c r="D30" i="4"/>
  <c r="E34" i="4"/>
  <c r="G71" i="4"/>
  <c r="F52" i="4"/>
  <c r="B34" i="4"/>
  <c r="F32" i="4"/>
  <c r="B36" i="4"/>
  <c r="B52" i="4"/>
  <c r="M52" i="4" s="1"/>
  <c r="E54" i="4"/>
  <c r="F31" i="4"/>
  <c r="E71" i="4"/>
  <c r="C68" i="4"/>
  <c r="J68" i="4" s="1"/>
  <c r="E25" i="4"/>
  <c r="E83" i="4"/>
  <c r="E84" i="4"/>
  <c r="C57" i="4"/>
  <c r="D63" i="4"/>
  <c r="B58" i="4"/>
  <c r="D44" i="4"/>
  <c r="G46" i="4"/>
  <c r="B61" i="4"/>
  <c r="E60" i="4"/>
  <c r="D60" i="4"/>
  <c r="F57" i="4"/>
  <c r="C47" i="4"/>
  <c r="G214" i="4"/>
  <c r="G51" i="4"/>
  <c r="B205" i="4"/>
  <c r="D205" i="4"/>
  <c r="D26" i="4"/>
  <c r="B74" i="4"/>
  <c r="F55" i="4"/>
  <c r="F26" i="4"/>
  <c r="B69" i="4"/>
  <c r="D74" i="4"/>
  <c r="D33" i="4"/>
  <c r="F30" i="4"/>
  <c r="B57" i="4"/>
  <c r="B214" i="4"/>
  <c r="D71" i="4"/>
  <c r="B63" i="4"/>
  <c r="E68" i="4"/>
  <c r="F51" i="4"/>
  <c r="F53" i="4"/>
  <c r="E27" i="4"/>
  <c r="G60" i="4"/>
  <c r="E37" i="4"/>
  <c r="E223" i="4"/>
  <c r="D45" i="4"/>
  <c r="G64" i="4"/>
  <c r="G35" i="4"/>
  <c r="G59" i="4"/>
  <c r="D31" i="4"/>
  <c r="B53" i="4"/>
  <c r="D61" i="4"/>
  <c r="C51" i="4"/>
  <c r="C26" i="4"/>
  <c r="G53" i="4"/>
  <c r="C44" i="4"/>
  <c r="D47" i="4"/>
  <c r="D70" i="4"/>
  <c r="G84" i="4"/>
  <c r="G25" i="4"/>
  <c r="G83" i="4"/>
  <c r="F61" i="4"/>
  <c r="B46" i="4"/>
  <c r="C54" i="4"/>
  <c r="E32" i="4"/>
  <c r="E67" i="4"/>
  <c r="B48" i="4"/>
  <c r="D34" i="4"/>
  <c r="F65" i="4"/>
  <c r="B56" i="4"/>
  <c r="E64" i="4"/>
  <c r="F33" i="4"/>
  <c r="C45" i="4"/>
  <c r="F37" i="4"/>
  <c r="F71" i="4"/>
  <c r="G30" i="4"/>
  <c r="B32" i="4"/>
  <c r="E51" i="4"/>
  <c r="C29" i="4"/>
  <c r="G205" i="4"/>
  <c r="D27" i="4"/>
  <c r="D214" i="4"/>
  <c r="C55" i="4"/>
  <c r="B47" i="4"/>
  <c r="F84" i="4"/>
  <c r="F25" i="4"/>
  <c r="F83" i="4"/>
  <c r="F36" i="4"/>
  <c r="D36" i="4"/>
  <c r="C33" i="4"/>
  <c r="G66" i="4"/>
  <c r="F29" i="4"/>
  <c r="G27" i="4"/>
  <c r="G69" i="4"/>
  <c r="D56" i="4"/>
  <c r="G26" i="4"/>
  <c r="B26" i="4"/>
  <c r="D83" i="4"/>
  <c r="D25" i="4"/>
  <c r="D84" i="4"/>
  <c r="F56" i="4"/>
  <c r="E50" i="4"/>
  <c r="C48" i="4"/>
  <c r="G37" i="4"/>
  <c r="D66" i="4"/>
  <c r="E31" i="4"/>
  <c r="D32" i="4"/>
  <c r="E30" i="4"/>
  <c r="B51" i="4"/>
  <c r="M51" i="4" s="1"/>
  <c r="F44" i="4"/>
  <c r="E59" i="4"/>
  <c r="D57" i="4"/>
  <c r="G32" i="4"/>
  <c r="D69" i="4"/>
  <c r="G58" i="4"/>
  <c r="F46" i="4"/>
  <c r="F45" i="4"/>
  <c r="C32" i="4"/>
  <c r="B31" i="4"/>
  <c r="G55" i="4"/>
  <c r="C56" i="4"/>
  <c r="C71" i="4"/>
  <c r="E70" i="4"/>
  <c r="C59" i="4"/>
  <c r="J59" i="4" s="1"/>
  <c r="E47" i="4"/>
  <c r="C37" i="4"/>
  <c r="D50" i="4"/>
  <c r="C205" i="4"/>
  <c r="F50" i="4"/>
  <c r="B72" i="4"/>
  <c r="G223" i="4"/>
  <c r="F66" i="4"/>
  <c r="E66" i="4"/>
  <c r="E214" i="4"/>
  <c r="G61" i="4"/>
  <c r="C35" i="4"/>
  <c r="B54" i="4"/>
  <c r="E61" i="4"/>
  <c r="F48" i="4"/>
  <c r="G44" i="4"/>
  <c r="D67" i="4"/>
  <c r="F54" i="4"/>
  <c r="D73" i="4"/>
  <c r="G73" i="4"/>
  <c r="F27" i="4"/>
  <c r="F58" i="4"/>
  <c r="E72" i="4"/>
  <c r="D55" i="4"/>
  <c r="C64" i="4"/>
  <c r="D51" i="4"/>
  <c r="G65" i="4"/>
  <c r="E52" i="4"/>
  <c r="C74" i="4"/>
  <c r="D46" i="4"/>
  <c r="D35" i="4"/>
  <c r="F72" i="4"/>
  <c r="C36" i="4"/>
  <c r="B25" i="4"/>
  <c r="E74" i="4"/>
  <c r="B71" i="4"/>
  <c r="B64" i="4"/>
  <c r="E65" i="4"/>
  <c r="D48" i="4"/>
  <c r="C73" i="4"/>
  <c r="F69" i="4"/>
  <c r="D72" i="4"/>
  <c r="F68" i="4"/>
  <c r="C27" i="4"/>
  <c r="B30" i="4"/>
  <c r="C31" i="4"/>
  <c r="B27" i="4"/>
  <c r="C53" i="4"/>
  <c r="J53" i="4" s="1"/>
  <c r="E55" i="4"/>
  <c r="D54" i="4"/>
  <c r="G63" i="4"/>
  <c r="G29" i="4"/>
  <c r="E46" i="4"/>
  <c r="C223" i="4"/>
  <c r="E44" i="4"/>
  <c r="G70" i="4"/>
  <c r="F64" i="4"/>
  <c r="E49" i="4"/>
  <c r="F67" i="4"/>
  <c r="D52" i="4"/>
  <c r="B66" i="4"/>
  <c r="D68" i="4"/>
  <c r="C83" i="4"/>
  <c r="C25" i="4"/>
  <c r="C84" i="4"/>
  <c r="G36" i="4"/>
  <c r="D37" i="4"/>
  <c r="E33" i="4"/>
  <c r="G74" i="4"/>
  <c r="G57" i="4"/>
  <c r="G31" i="4"/>
  <c r="B223" i="4"/>
  <c r="D223" i="4"/>
  <c r="D29" i="4"/>
  <c r="C94" i="4"/>
  <c r="C136" i="4"/>
  <c r="B217" i="4"/>
  <c r="B149" i="4"/>
  <c r="B259" i="4"/>
  <c r="C217" i="4"/>
  <c r="D208" i="4"/>
  <c r="C107" i="4"/>
  <c r="G136" i="4"/>
  <c r="G226" i="4"/>
  <c r="D149" i="4"/>
  <c r="C226" i="4"/>
  <c r="F123" i="4"/>
  <c r="B94" i="4"/>
  <c r="C259" i="4"/>
  <c r="D94" i="4"/>
  <c r="B198" i="4"/>
  <c r="G149" i="4"/>
  <c r="B206" i="4"/>
  <c r="E94" i="4"/>
  <c r="B257" i="4"/>
  <c r="F226" i="4"/>
  <c r="E107" i="4"/>
  <c r="B123" i="4"/>
  <c r="B215" i="4"/>
  <c r="G259" i="4"/>
  <c r="B107" i="4"/>
  <c r="G208" i="4"/>
  <c r="E208" i="4"/>
  <c r="E136" i="4"/>
  <c r="G94" i="4"/>
  <c r="B163" i="4"/>
  <c r="B120" i="4"/>
  <c r="F94" i="4"/>
  <c r="G123" i="4"/>
  <c r="E226" i="4"/>
  <c r="E268" i="4"/>
  <c r="F217" i="4"/>
  <c r="B208" i="4"/>
  <c r="E217" i="4"/>
  <c r="F136" i="4"/>
  <c r="D259" i="4"/>
  <c r="B175" i="4"/>
  <c r="C208" i="4"/>
  <c r="D277" i="4"/>
  <c r="D226" i="4"/>
  <c r="B226" i="4"/>
  <c r="C149" i="4"/>
  <c r="C123" i="4"/>
  <c r="E123" i="4"/>
  <c r="E277" i="4"/>
  <c r="D136" i="4"/>
  <c r="C277" i="4"/>
  <c r="E149" i="4"/>
  <c r="D107" i="4"/>
  <c r="E259" i="4"/>
  <c r="F259" i="4"/>
  <c r="B186" i="4"/>
  <c r="F149" i="4"/>
  <c r="F208" i="4"/>
  <c r="G217" i="4"/>
  <c r="F268" i="4"/>
  <c r="B277" i="4"/>
  <c r="B136" i="4"/>
  <c r="F277" i="4"/>
  <c r="D123" i="4"/>
  <c r="G268" i="4"/>
  <c r="B275" i="4"/>
  <c r="G107" i="4"/>
  <c r="G277" i="4"/>
  <c r="D268" i="4"/>
  <c r="B266" i="4"/>
  <c r="B268" i="4"/>
  <c r="C268" i="4"/>
  <c r="F107" i="4"/>
  <c r="D217" i="4"/>
  <c r="B224" i="4"/>
  <c r="J73" i="4" l="1"/>
  <c r="J48" i="4"/>
  <c r="L48" i="4" s="1"/>
  <c r="J49" i="4"/>
  <c r="L49" i="4" s="1"/>
  <c r="M47" i="4"/>
  <c r="J33" i="4"/>
  <c r="L33" i="4" s="1"/>
  <c r="J35" i="4"/>
  <c r="L35" i="4" s="1"/>
  <c r="M58" i="4"/>
  <c r="M67" i="4"/>
  <c r="J70" i="4"/>
  <c r="L70" i="4" s="1"/>
  <c r="J27" i="4"/>
  <c r="L27" i="4" s="1"/>
  <c r="M31" i="4"/>
  <c r="M69" i="4"/>
  <c r="J61" i="4"/>
  <c r="L61" i="4" s="1"/>
  <c r="M64" i="4"/>
  <c r="J56" i="4"/>
  <c r="L56" i="4" s="1"/>
  <c r="M26" i="4"/>
  <c r="J45" i="4"/>
  <c r="L45" i="4" s="1"/>
  <c r="J29" i="4"/>
  <c r="L29" i="4" s="1"/>
  <c r="M46" i="4"/>
  <c r="M50" i="4"/>
  <c r="M63" i="4"/>
  <c r="J54" i="4"/>
  <c r="L54" i="4" s="1"/>
  <c r="M55" i="4"/>
  <c r="M32" i="4"/>
  <c r="J57" i="4"/>
  <c r="L57" i="4" s="1"/>
  <c r="J67" i="4"/>
  <c r="L67" i="4" s="1"/>
  <c r="M74" i="4"/>
  <c r="M36" i="4"/>
  <c r="J30" i="4"/>
  <c r="L30" i="4" s="1"/>
  <c r="J72" i="4"/>
  <c r="L72" i="4" s="1"/>
  <c r="J34" i="4"/>
  <c r="L34" i="4" s="1"/>
  <c r="J71" i="4"/>
  <c r="L71" i="4" s="1"/>
  <c r="J66" i="4"/>
  <c r="L66" i="4" s="1"/>
  <c r="M65" i="4"/>
  <c r="M37" i="4"/>
  <c r="F175" i="4"/>
  <c r="C198" i="4"/>
  <c r="G175" i="4"/>
  <c r="E186" i="4"/>
  <c r="M71" i="4"/>
  <c r="J44" i="4"/>
  <c r="M59" i="4"/>
  <c r="N59" i="4" s="1"/>
  <c r="M44" i="4"/>
  <c r="M49" i="4"/>
  <c r="N49" i="4" s="1"/>
  <c r="M29" i="4"/>
  <c r="C186" i="4"/>
  <c r="C175" i="4"/>
  <c r="G163" i="4"/>
  <c r="M25" i="4"/>
  <c r="B38" i="4"/>
  <c r="B40" i="4" s="1"/>
  <c r="J37" i="4"/>
  <c r="J32" i="4"/>
  <c r="F38" i="4"/>
  <c r="F40" i="4" s="1"/>
  <c r="F82" i="4"/>
  <c r="M56" i="4"/>
  <c r="J26" i="4"/>
  <c r="J47" i="4"/>
  <c r="J69" i="4"/>
  <c r="G198" i="4"/>
  <c r="D186" i="4"/>
  <c r="J36" i="4"/>
  <c r="J64" i="4"/>
  <c r="J51" i="4"/>
  <c r="J52" i="4"/>
  <c r="J58" i="4"/>
  <c r="M70" i="4"/>
  <c r="F163" i="4"/>
  <c r="D163" i="4"/>
  <c r="E163" i="4"/>
  <c r="F186" i="4"/>
  <c r="C38" i="4"/>
  <c r="C40" i="4" s="1"/>
  <c r="J25" i="4"/>
  <c r="C82" i="4"/>
  <c r="L53" i="4"/>
  <c r="L73" i="4"/>
  <c r="L59" i="4"/>
  <c r="G38" i="4"/>
  <c r="G40" i="4" s="1"/>
  <c r="G82" i="4"/>
  <c r="J50" i="4"/>
  <c r="J46" i="4"/>
  <c r="G186" i="4"/>
  <c r="D198" i="4"/>
  <c r="M27" i="4"/>
  <c r="N27" i="4" s="1"/>
  <c r="D38" i="4"/>
  <c r="D40" i="4" s="1"/>
  <c r="D82" i="4"/>
  <c r="J55" i="4"/>
  <c r="M48" i="4"/>
  <c r="M53" i="4"/>
  <c r="N53" i="4" s="1"/>
  <c r="M57" i="4"/>
  <c r="M45" i="4"/>
  <c r="J65" i="4"/>
  <c r="M35" i="4"/>
  <c r="J63" i="4"/>
  <c r="D175" i="4"/>
  <c r="E175" i="4"/>
  <c r="C163" i="4"/>
  <c r="E198" i="4"/>
  <c r="J31" i="4"/>
  <c r="M72" i="4"/>
  <c r="M61" i="4"/>
  <c r="E38" i="4"/>
  <c r="E40" i="4" s="1"/>
  <c r="E82" i="4"/>
  <c r="M34" i="4"/>
  <c r="F198" i="4"/>
  <c r="M66" i="4"/>
  <c r="M30" i="4"/>
  <c r="J74" i="4"/>
  <c r="M54" i="4"/>
  <c r="L68" i="4"/>
  <c r="M68" i="4"/>
  <c r="N68" i="4" s="1"/>
  <c r="M73" i="4"/>
  <c r="M33" i="4"/>
  <c r="B270" i="4"/>
  <c r="B165" i="4"/>
  <c r="B279" i="4"/>
  <c r="B188" i="4"/>
  <c r="B108" i="4"/>
  <c r="B137" i="4"/>
  <c r="B95" i="4"/>
  <c r="B177" i="4"/>
  <c r="B210" i="4"/>
  <c r="B228" i="4"/>
  <c r="B219" i="4"/>
  <c r="B261" i="4"/>
  <c r="B200" i="4"/>
  <c r="N73" i="4" l="1"/>
  <c r="N48" i="4"/>
  <c r="N70" i="4"/>
  <c r="N33" i="4"/>
  <c r="N61" i="4"/>
  <c r="N35" i="4"/>
  <c r="N30" i="4"/>
  <c r="N29" i="4"/>
  <c r="N67" i="4"/>
  <c r="N34" i="4"/>
  <c r="N66" i="4"/>
  <c r="N56" i="4"/>
  <c r="N71" i="4"/>
  <c r="N45" i="4"/>
  <c r="N54" i="4"/>
  <c r="N57" i="4"/>
  <c r="N72" i="4"/>
  <c r="N74" i="4"/>
  <c r="L74" i="4"/>
  <c r="L64" i="4"/>
  <c r="N64" i="4"/>
  <c r="L36" i="4"/>
  <c r="N36" i="4"/>
  <c r="L65" i="4"/>
  <c r="N65" i="4"/>
  <c r="L52" i="4"/>
  <c r="N52" i="4"/>
  <c r="L44" i="4"/>
  <c r="N44" i="4"/>
  <c r="L63" i="4"/>
  <c r="N63" i="4"/>
  <c r="N26" i="4"/>
  <c r="L26" i="4"/>
  <c r="L55" i="4"/>
  <c r="N55" i="4"/>
  <c r="N46" i="4"/>
  <c r="L46" i="4"/>
  <c r="N58" i="4"/>
  <c r="L58" i="4"/>
  <c r="N50" i="4"/>
  <c r="L50" i="4"/>
  <c r="L32" i="4"/>
  <c r="N32" i="4"/>
  <c r="N69" i="4"/>
  <c r="L69" i="4"/>
  <c r="L37" i="4"/>
  <c r="N37" i="4"/>
  <c r="L31" i="4"/>
  <c r="N31" i="4"/>
  <c r="L51" i="4"/>
  <c r="N51" i="4"/>
  <c r="L25" i="4"/>
  <c r="N25" i="4"/>
  <c r="L47" i="4"/>
  <c r="N47" i="4"/>
  <c r="C273" i="4"/>
  <c r="C213" i="4"/>
  <c r="C222" i="4"/>
  <c r="B97" i="4"/>
  <c r="C264" i="4"/>
  <c r="B110" i="4"/>
  <c r="B150" i="4"/>
  <c r="C204" i="4"/>
  <c r="C193" i="4"/>
  <c r="C196" i="4" s="1"/>
  <c r="C182" i="4"/>
  <c r="C184" i="4" s="1"/>
  <c r="C255" i="4"/>
  <c r="C170" i="4"/>
  <c r="C173" i="4" s="1"/>
  <c r="B139" i="4"/>
  <c r="C157" i="4"/>
  <c r="B152" i="4" l="1"/>
  <c r="B126" i="4"/>
  <c r="B124" i="4"/>
  <c r="C131" i="4"/>
  <c r="C133" i="4" s="1"/>
  <c r="C200" i="4"/>
  <c r="C275" i="4"/>
  <c r="C161" i="4"/>
  <c r="C206" i="4"/>
  <c r="C177" i="4"/>
  <c r="C257" i="4"/>
  <c r="C89" i="4"/>
  <c r="C91" i="4" s="1"/>
  <c r="C188" i="4"/>
  <c r="C224" i="4"/>
  <c r="C102" i="4"/>
  <c r="C104" i="4" s="1"/>
  <c r="C266" i="4"/>
  <c r="C215" i="4"/>
  <c r="B62" i="4" l="1"/>
  <c r="C120" i="4"/>
  <c r="C228" i="4"/>
  <c r="C279" i="4"/>
  <c r="C270" i="4"/>
  <c r="D170" i="4"/>
  <c r="D173" i="4" s="1"/>
  <c r="C261" i="4"/>
  <c r="C210" i="4"/>
  <c r="D193" i="4"/>
  <c r="D196" i="4" s="1"/>
  <c r="C108" i="4"/>
  <c r="D182" i="4"/>
  <c r="D184" i="4" s="1"/>
  <c r="C165" i="4"/>
  <c r="C219" i="4"/>
  <c r="C144" i="4" l="1"/>
  <c r="C146" i="4" s="1"/>
  <c r="B75" i="4"/>
  <c r="B77" i="4" s="1"/>
  <c r="C115" i="4"/>
  <c r="D157" i="4"/>
  <c r="D200" i="4"/>
  <c r="D255" i="4"/>
  <c r="D177" i="4"/>
  <c r="C95" i="4"/>
  <c r="C110" i="4"/>
  <c r="D213" i="4"/>
  <c r="D188" i="4"/>
  <c r="D222" i="4"/>
  <c r="D264" i="4"/>
  <c r="C137" i="4"/>
  <c r="D204" i="4"/>
  <c r="D273" i="4"/>
  <c r="C150" i="4" l="1"/>
  <c r="C152" i="4"/>
  <c r="C97" i="4"/>
  <c r="C139" i="4"/>
  <c r="B79" i="4"/>
  <c r="B81" i="4"/>
  <c r="C15" i="4" s="1"/>
  <c r="C21" i="4" s="1"/>
  <c r="D102" i="4"/>
  <c r="D104" i="4" s="1"/>
  <c r="D266" i="4"/>
  <c r="D257" i="4"/>
  <c r="E193" i="4"/>
  <c r="E196" i="4" s="1"/>
  <c r="D275" i="4"/>
  <c r="D224" i="4"/>
  <c r="D215" i="4"/>
  <c r="C124" i="4"/>
  <c r="E170" i="4"/>
  <c r="E173" i="4" s="1"/>
  <c r="D161" i="4"/>
  <c r="D206" i="4"/>
  <c r="E182" i="4"/>
  <c r="E184" i="4" s="1"/>
  <c r="D144" i="4" l="1"/>
  <c r="D146" i="4" s="1"/>
  <c r="D89" i="4"/>
  <c r="D91" i="4" s="1"/>
  <c r="D131" i="4"/>
  <c r="D133" i="4" s="1"/>
  <c r="D165" i="4"/>
  <c r="D228" i="4"/>
  <c r="E188" i="4"/>
  <c r="D279" i="4"/>
  <c r="E177" i="4"/>
  <c r="C126" i="4"/>
  <c r="E200" i="4"/>
  <c r="D210" i="4"/>
  <c r="D219" i="4"/>
  <c r="D270" i="4"/>
  <c r="D261" i="4"/>
  <c r="D95" i="4" l="1"/>
  <c r="C62" i="4"/>
  <c r="E204" i="4"/>
  <c r="F170" i="4"/>
  <c r="F173" i="4" s="1"/>
  <c r="E255" i="4"/>
  <c r="E273" i="4"/>
  <c r="F193" i="4"/>
  <c r="F196" i="4" s="1"/>
  <c r="F182" i="4"/>
  <c r="F184" i="4" s="1"/>
  <c r="E264" i="4"/>
  <c r="E157" i="4"/>
  <c r="D115" i="4"/>
  <c r="E213" i="4"/>
  <c r="E222" i="4"/>
  <c r="D150" i="4" l="1"/>
  <c r="D152" i="4"/>
  <c r="D97" i="4"/>
  <c r="J62" i="4"/>
  <c r="C75" i="4"/>
  <c r="C77" i="4" s="1"/>
  <c r="M62" i="4"/>
  <c r="D139" i="4"/>
  <c r="D137" i="4"/>
  <c r="D110" i="4"/>
  <c r="D108" i="4"/>
  <c r="E257" i="4"/>
  <c r="F177" i="4"/>
  <c r="E215" i="4"/>
  <c r="E266" i="4"/>
  <c r="E224" i="4"/>
  <c r="D120" i="4"/>
  <c r="E161" i="4"/>
  <c r="E275" i="4"/>
  <c r="F188" i="4"/>
  <c r="E206" i="4"/>
  <c r="F200" i="4"/>
  <c r="E89" i="4" l="1"/>
  <c r="E91" i="4" s="1"/>
  <c r="E144" i="4"/>
  <c r="E146" i="4" s="1"/>
  <c r="E131" i="4"/>
  <c r="E133" i="4" s="1"/>
  <c r="E102" i="4"/>
  <c r="E104" i="4" s="1"/>
  <c r="N62" i="4"/>
  <c r="N76" i="4" s="1"/>
  <c r="L62" i="4"/>
  <c r="L76" i="4" s="1"/>
  <c r="C79" i="4"/>
  <c r="C81" i="4"/>
  <c r="D15" i="4" s="1"/>
  <c r="D21" i="4" s="1"/>
  <c r="G170" i="4"/>
  <c r="G173" i="4" s="1"/>
  <c r="E165" i="4"/>
  <c r="G193" i="4"/>
  <c r="G196" i="4" s="1"/>
  <c r="D124" i="4"/>
  <c r="E219" i="4"/>
  <c r="E261" i="4"/>
  <c r="E228" i="4"/>
  <c r="E279" i="4"/>
  <c r="E210" i="4"/>
  <c r="E270" i="4"/>
  <c r="G182" i="4"/>
  <c r="G184" i="4" s="1"/>
  <c r="E150" i="4" l="1"/>
  <c r="E137" i="4"/>
  <c r="H14" i="4"/>
  <c r="E108" i="4"/>
  <c r="E95" i="4"/>
  <c r="F157" i="4"/>
  <c r="G188" i="4"/>
  <c r="F213" i="4"/>
  <c r="D126" i="4"/>
  <c r="F273" i="4"/>
  <c r="F255" i="4"/>
  <c r="F222" i="4"/>
  <c r="G200" i="4"/>
  <c r="F204" i="4"/>
  <c r="F264" i="4"/>
  <c r="G177" i="4"/>
  <c r="E139" i="4" l="1"/>
  <c r="E110" i="4"/>
  <c r="E152" i="4"/>
  <c r="D62" i="4"/>
  <c r="D75" i="4" s="1"/>
  <c r="D77" i="4" s="1"/>
  <c r="E97" i="4"/>
  <c r="F275" i="4"/>
  <c r="F161" i="4"/>
  <c r="F224" i="4"/>
  <c r="F266" i="4"/>
  <c r="F206" i="4"/>
  <c r="E115" i="4"/>
  <c r="F215" i="4"/>
  <c r="F257" i="4"/>
  <c r="F131" i="4" l="1"/>
  <c r="F133" i="4" s="1"/>
  <c r="F144" i="4"/>
  <c r="F146" i="4" s="1"/>
  <c r="F102" i="4"/>
  <c r="F104" i="4" s="1"/>
  <c r="F89" i="4"/>
  <c r="F91" i="4" s="1"/>
  <c r="D79" i="4"/>
  <c r="D81" i="4"/>
  <c r="E15" i="4" s="1"/>
  <c r="E21" i="4" s="1"/>
  <c r="F165" i="4"/>
  <c r="F261" i="4"/>
  <c r="E120" i="4"/>
  <c r="F219" i="4"/>
  <c r="F279" i="4"/>
  <c r="F228" i="4"/>
  <c r="F210" i="4"/>
  <c r="F270" i="4"/>
  <c r="F150" i="4" l="1"/>
  <c r="F108" i="4"/>
  <c r="F95" i="4"/>
  <c r="G222" i="4"/>
  <c r="G264" i="4"/>
  <c r="G204" i="4"/>
  <c r="G157" i="4"/>
  <c r="E124" i="4"/>
  <c r="F137" i="4"/>
  <c r="G213" i="4"/>
  <c r="G273" i="4"/>
  <c r="G255" i="4"/>
  <c r="F139" i="4" l="1"/>
  <c r="F110" i="4"/>
  <c r="F152" i="4"/>
  <c r="G206" i="4"/>
  <c r="G215" i="4"/>
  <c r="E126" i="4"/>
  <c r="G257" i="4"/>
  <c r="G161" i="4"/>
  <c r="G266" i="4"/>
  <c r="G224" i="4"/>
  <c r="G275" i="4"/>
  <c r="F97" i="4"/>
  <c r="G144" i="4" l="1"/>
  <c r="G146" i="4" s="1"/>
  <c r="G131" i="4"/>
  <c r="G133" i="4" s="1"/>
  <c r="E62" i="4"/>
  <c r="E75" i="4" s="1"/>
  <c r="E77" i="4" s="1"/>
  <c r="G102" i="4"/>
  <c r="G104" i="4" s="1"/>
  <c r="G165" i="4"/>
  <c r="G261" i="4"/>
  <c r="F115" i="4"/>
  <c r="G228" i="4"/>
  <c r="G219" i="4"/>
  <c r="G279" i="4"/>
  <c r="G270" i="4"/>
  <c r="G210" i="4"/>
  <c r="G89" i="4"/>
  <c r="G91" i="4" s="1"/>
  <c r="G108" i="4" l="1"/>
  <c r="G137" i="4"/>
  <c r="E79" i="4"/>
  <c r="E81" i="4"/>
  <c r="F15" i="4" s="1"/>
  <c r="F21" i="4" s="1"/>
  <c r="G95" i="4"/>
  <c r="F120" i="4"/>
  <c r="G110" i="4" l="1"/>
  <c r="G139" i="4"/>
  <c r="G150" i="4"/>
  <c r="G152" i="4"/>
  <c r="G97" i="4"/>
  <c r="F124" i="4"/>
  <c r="F126" i="4" l="1"/>
  <c r="F62" i="4" l="1"/>
  <c r="F75" i="4" s="1"/>
  <c r="F77" i="4" s="1"/>
  <c r="G115" i="4"/>
  <c r="F79" i="4" l="1"/>
  <c r="F81" i="4"/>
  <c r="G15" i="4" s="1"/>
  <c r="G21" i="4" s="1"/>
  <c r="G120" i="4"/>
  <c r="G126" i="4" l="1"/>
  <c r="G124" i="4"/>
  <c r="G62" i="4" l="1"/>
  <c r="G75" i="4" s="1"/>
  <c r="G77" i="4" s="1"/>
  <c r="G79" i="4" l="1"/>
  <c r="G81" i="4"/>
  <c r="E28" i="3" l="1"/>
  <c r="D28" i="3"/>
  <c r="F28" i="3"/>
  <c r="C60" i="3"/>
  <c r="B28" i="3"/>
  <c r="C28" i="3"/>
  <c r="B60" i="3"/>
  <c r="G28" i="3"/>
  <c r="B248" i="3"/>
  <c r="B238" i="3"/>
  <c r="D250" i="3"/>
  <c r="C250" i="3"/>
  <c r="B250" i="3"/>
  <c r="B236" i="3"/>
  <c r="C238" i="3"/>
  <c r="M28" i="3" l="1"/>
  <c r="M60" i="3"/>
  <c r="J28" i="3"/>
  <c r="L28" i="3"/>
  <c r="J60" i="3"/>
  <c r="N28" i="3" l="1"/>
  <c r="B252" i="3"/>
  <c r="B240" i="3"/>
  <c r="L60" i="3"/>
  <c r="N60" i="3"/>
  <c r="C248" i="3" l="1"/>
  <c r="C233" i="3"/>
  <c r="C244" i="3"/>
  <c r="C252" i="3"/>
  <c r="C236" i="3" l="1"/>
  <c r="D244" i="3"/>
  <c r="C240" i="3" l="1"/>
  <c r="D248" i="3"/>
  <c r="D240" i="3" l="1"/>
  <c r="D252" i="3"/>
  <c r="E240" i="3" l="1"/>
  <c r="E252" i="3"/>
  <c r="F240" i="3" l="1"/>
  <c r="F252" i="3"/>
  <c r="G240" i="3" l="1"/>
  <c r="G252" i="3"/>
  <c r="C5" i="2" l="1"/>
  <c r="D5" i="2"/>
  <c r="E5" i="2"/>
  <c r="F5" i="2"/>
  <c r="G5" i="2"/>
  <c r="C7" i="2"/>
  <c r="D7" i="2"/>
  <c r="E7" i="2"/>
  <c r="F7" i="2"/>
  <c r="G7" i="2"/>
  <c r="C9" i="2"/>
  <c r="D9" i="2"/>
  <c r="E9" i="2"/>
  <c r="F9" i="2"/>
  <c r="G9" i="2"/>
  <c r="C11" i="2"/>
  <c r="D11" i="2"/>
  <c r="E11" i="2"/>
  <c r="F11" i="2"/>
  <c r="G11" i="2"/>
  <c r="C19" i="2"/>
  <c r="D19" i="2"/>
  <c r="E19" i="2"/>
  <c r="F19" i="2"/>
  <c r="G19" i="2"/>
  <c r="B21" i="2"/>
  <c r="B89" i="2"/>
  <c r="B90" i="2"/>
  <c r="C90" i="2"/>
  <c r="D90" i="2"/>
  <c r="E90" i="2"/>
  <c r="F90" i="2"/>
  <c r="G90" i="2"/>
  <c r="B91" i="2"/>
  <c r="B102" i="2"/>
  <c r="B104" i="2" s="1"/>
  <c r="B103" i="2"/>
  <c r="C103" i="2"/>
  <c r="D103" i="2"/>
  <c r="E103" i="2"/>
  <c r="F103" i="2"/>
  <c r="G103" i="2"/>
  <c r="B115" i="2"/>
  <c r="B116" i="2"/>
  <c r="C116" i="2"/>
  <c r="D116" i="2"/>
  <c r="E116" i="2"/>
  <c r="F116" i="2"/>
  <c r="G116" i="2"/>
  <c r="B117" i="2"/>
  <c r="C117" i="2"/>
  <c r="D117" i="2"/>
  <c r="E117" i="2"/>
  <c r="F117" i="2"/>
  <c r="G117" i="2"/>
  <c r="B118" i="2"/>
  <c r="C118" i="2"/>
  <c r="D118" i="2"/>
  <c r="E118" i="2"/>
  <c r="F118" i="2"/>
  <c r="G118" i="2"/>
  <c r="B119" i="2"/>
  <c r="C119" i="2"/>
  <c r="D119" i="2"/>
  <c r="E119" i="2"/>
  <c r="F119" i="2"/>
  <c r="G119" i="2"/>
  <c r="B131" i="2"/>
  <c r="B132" i="2"/>
  <c r="B133" i="2" s="1"/>
  <c r="C132" i="2"/>
  <c r="D132" i="2"/>
  <c r="E132" i="2"/>
  <c r="F132" i="2"/>
  <c r="G132" i="2"/>
  <c r="B144" i="2"/>
  <c r="B145" i="2"/>
  <c r="C145" i="2"/>
  <c r="D145" i="2"/>
  <c r="E145" i="2"/>
  <c r="F145" i="2"/>
  <c r="G145" i="2"/>
  <c r="B146" i="2"/>
  <c r="B157" i="2"/>
  <c r="B158" i="2"/>
  <c r="C158" i="2"/>
  <c r="D158" i="2"/>
  <c r="E158" i="2"/>
  <c r="F158" i="2"/>
  <c r="G158" i="2"/>
  <c r="B159" i="2"/>
  <c r="C159" i="2"/>
  <c r="D159" i="2"/>
  <c r="E159" i="2"/>
  <c r="F159" i="2"/>
  <c r="G159" i="2"/>
  <c r="A160" i="2"/>
  <c r="B160" i="2"/>
  <c r="C160" i="2"/>
  <c r="D160" i="2"/>
  <c r="E160" i="2"/>
  <c r="F160" i="2"/>
  <c r="G160" i="2"/>
  <c r="B161" i="2"/>
  <c r="B170" i="2"/>
  <c r="B171" i="2"/>
  <c r="C171" i="2"/>
  <c r="D171" i="2"/>
  <c r="E171" i="2"/>
  <c r="F171" i="2"/>
  <c r="G171" i="2"/>
  <c r="B172" i="2"/>
  <c r="C172" i="2"/>
  <c r="D172" i="2"/>
  <c r="E172" i="2"/>
  <c r="F172" i="2"/>
  <c r="G172" i="2"/>
  <c r="B173" i="2"/>
  <c r="B182" i="2"/>
  <c r="B183" i="2"/>
  <c r="B184" i="2" s="1"/>
  <c r="C183" i="2"/>
  <c r="D183" i="2"/>
  <c r="E183" i="2"/>
  <c r="F183" i="2"/>
  <c r="G183" i="2"/>
  <c r="B193" i="2"/>
  <c r="B196" i="2" s="1"/>
  <c r="B194" i="2"/>
  <c r="C194" i="2"/>
  <c r="D194" i="2"/>
  <c r="E194" i="2"/>
  <c r="F194" i="2"/>
  <c r="G194" i="2"/>
  <c r="B195" i="2"/>
  <c r="C195" i="2"/>
  <c r="D195" i="2"/>
  <c r="E195" i="2"/>
  <c r="F195" i="2"/>
  <c r="G195" i="2"/>
  <c r="A203" i="2"/>
  <c r="B204" i="2"/>
  <c r="A212" i="2"/>
  <c r="B213" i="2"/>
  <c r="A221" i="2"/>
  <c r="B222" i="2"/>
  <c r="B233" i="2"/>
  <c r="B234" i="2"/>
  <c r="C234" i="2"/>
  <c r="A235" i="2"/>
  <c r="B235" i="2"/>
  <c r="C235" i="2"/>
  <c r="B244" i="2"/>
  <c r="B245" i="2"/>
  <c r="C245" i="2"/>
  <c r="D245" i="2"/>
  <c r="B246" i="2"/>
  <c r="C246" i="2"/>
  <c r="A247" i="2"/>
  <c r="B247" i="2"/>
  <c r="C247" i="2"/>
  <c r="D247" i="2"/>
  <c r="A254" i="2"/>
  <c r="B255" i="2"/>
  <c r="B256" i="2"/>
  <c r="C256" i="2"/>
  <c r="D256" i="2"/>
  <c r="E256" i="2"/>
  <c r="F256" i="2"/>
  <c r="G256" i="2"/>
  <c r="A263" i="2"/>
  <c r="B264" i="2"/>
  <c r="B265" i="2"/>
  <c r="C265" i="2"/>
  <c r="D265" i="2"/>
  <c r="E265" i="2"/>
  <c r="F265" i="2"/>
  <c r="G265" i="2"/>
  <c r="A272" i="2"/>
  <c r="B273" i="2"/>
  <c r="B274" i="2"/>
  <c r="C274" i="2"/>
  <c r="D274" i="2"/>
  <c r="E274" i="2"/>
  <c r="F274" i="2"/>
  <c r="G274" i="2"/>
  <c r="C283" i="2"/>
  <c r="C286" i="2" s="1"/>
  <c r="D283" i="2"/>
  <c r="D286" i="2" s="1"/>
  <c r="E283" i="2" s="1"/>
  <c r="E286" i="2" s="1"/>
  <c r="F283" i="2" s="1"/>
  <c r="F286" i="2" s="1"/>
  <c r="G283" i="2" s="1"/>
  <c r="G286" i="2" s="1"/>
  <c r="B286" i="2"/>
  <c r="B37" i="3" l="1"/>
  <c r="F205" i="3"/>
  <c r="E48" i="3"/>
  <c r="B65" i="3"/>
  <c r="G50" i="3"/>
  <c r="B35" i="3"/>
  <c r="E73" i="3"/>
  <c r="G34" i="3"/>
  <c r="C69" i="3"/>
  <c r="G47" i="3"/>
  <c r="C66" i="3"/>
  <c r="C65" i="3"/>
  <c r="J65" i="3" s="1"/>
  <c r="C49" i="3"/>
  <c r="F63" i="3"/>
  <c r="C34" i="3"/>
  <c r="G45" i="3"/>
  <c r="C67" i="3"/>
  <c r="D30" i="3"/>
  <c r="C46" i="3"/>
  <c r="C61" i="3"/>
  <c r="B29" i="3"/>
  <c r="B45" i="3"/>
  <c r="B55" i="3"/>
  <c r="B73" i="3"/>
  <c r="B50" i="3"/>
  <c r="G68" i="3"/>
  <c r="E57" i="3"/>
  <c r="B70" i="3"/>
  <c r="C70" i="3"/>
  <c r="B59" i="3"/>
  <c r="E63" i="3"/>
  <c r="G52" i="3"/>
  <c r="G72" i="3"/>
  <c r="F59" i="3"/>
  <c r="C30" i="3"/>
  <c r="C72" i="3"/>
  <c r="F34" i="3"/>
  <c r="D64" i="3"/>
  <c r="B67" i="3"/>
  <c r="D59" i="3"/>
  <c r="E34" i="3"/>
  <c r="G71" i="3"/>
  <c r="C63" i="3"/>
  <c r="G67" i="3"/>
  <c r="G48" i="3"/>
  <c r="C214" i="3"/>
  <c r="G35" i="3"/>
  <c r="D53" i="3"/>
  <c r="D58" i="3"/>
  <c r="F70" i="3"/>
  <c r="D65" i="3"/>
  <c r="C58" i="3"/>
  <c r="F74" i="3"/>
  <c r="F73" i="3"/>
  <c r="F223" i="3"/>
  <c r="E56" i="3"/>
  <c r="G49" i="3"/>
  <c r="E69" i="3"/>
  <c r="G54" i="3"/>
  <c r="B44" i="3"/>
  <c r="D49" i="3"/>
  <c r="F26" i="3"/>
  <c r="E45" i="3"/>
  <c r="C52" i="3"/>
  <c r="F49" i="3"/>
  <c r="F60" i="3"/>
  <c r="B33" i="3"/>
  <c r="E53" i="3"/>
  <c r="C50" i="3"/>
  <c r="B68" i="3"/>
  <c r="E205" i="3"/>
  <c r="F47" i="3"/>
  <c r="B49" i="3"/>
  <c r="E26" i="3"/>
  <c r="F35" i="3"/>
  <c r="G56" i="3"/>
  <c r="E58" i="3"/>
  <c r="E29" i="3"/>
  <c r="E35" i="3"/>
  <c r="F52" i="3"/>
  <c r="G53" i="3"/>
  <c r="C68" i="3"/>
  <c r="E25" i="3"/>
  <c r="E83" i="3"/>
  <c r="E84" i="3"/>
  <c r="B52" i="3"/>
  <c r="E54" i="3"/>
  <c r="C54" i="3"/>
  <c r="G59" i="3"/>
  <c r="D31" i="3"/>
  <c r="D63" i="3"/>
  <c r="B58" i="3"/>
  <c r="M58" i="3" s="1"/>
  <c r="D44" i="3"/>
  <c r="C57" i="3"/>
  <c r="D70" i="3"/>
  <c r="G25" i="3"/>
  <c r="G83" i="3"/>
  <c r="G84" i="3"/>
  <c r="G33" i="3"/>
  <c r="D60" i="3"/>
  <c r="C47" i="3"/>
  <c r="G214" i="3"/>
  <c r="B205" i="3"/>
  <c r="E60" i="3"/>
  <c r="C29" i="3"/>
  <c r="B56" i="3"/>
  <c r="E67" i="3"/>
  <c r="F214" i="3"/>
  <c r="D26" i="3"/>
  <c r="D205" i="3"/>
  <c r="F25" i="3"/>
  <c r="F83" i="3"/>
  <c r="F84" i="3"/>
  <c r="F36" i="3"/>
  <c r="D36" i="3"/>
  <c r="D27" i="3"/>
  <c r="F33" i="3"/>
  <c r="C45" i="3"/>
  <c r="J45" i="3" s="1"/>
  <c r="F37" i="3"/>
  <c r="B69" i="3"/>
  <c r="D74" i="3"/>
  <c r="D33" i="3"/>
  <c r="B57" i="3"/>
  <c r="G66" i="3"/>
  <c r="F29" i="3"/>
  <c r="D214" i="3"/>
  <c r="E36" i="3"/>
  <c r="B63" i="3"/>
  <c r="M63" i="3" s="1"/>
  <c r="G60" i="3"/>
  <c r="E37" i="3"/>
  <c r="F53" i="3"/>
  <c r="D45" i="3"/>
  <c r="G64" i="3"/>
  <c r="B26" i="3"/>
  <c r="M26" i="3" s="1"/>
  <c r="D83" i="3"/>
  <c r="D84" i="3"/>
  <c r="D25" i="3"/>
  <c r="E31" i="3"/>
  <c r="D56" i="3"/>
  <c r="G26" i="3"/>
  <c r="F56" i="3"/>
  <c r="E50" i="3"/>
  <c r="F57" i="3"/>
  <c r="F71" i="3"/>
  <c r="G30" i="3"/>
  <c r="E223" i="3"/>
  <c r="G51" i="3"/>
  <c r="G46" i="3"/>
  <c r="C55" i="3"/>
  <c r="D71" i="3"/>
  <c r="B53" i="3"/>
  <c r="D61" i="3"/>
  <c r="D50" i="3"/>
  <c r="C51" i="3"/>
  <c r="C26" i="3"/>
  <c r="F55" i="3"/>
  <c r="B74" i="3"/>
  <c r="B72" i="3"/>
  <c r="G27" i="3"/>
  <c r="C44" i="3"/>
  <c r="D47" i="3"/>
  <c r="F61" i="3"/>
  <c r="F30" i="3"/>
  <c r="E27" i="3"/>
  <c r="E32" i="3"/>
  <c r="B48" i="3"/>
  <c r="D34" i="3"/>
  <c r="F65" i="3"/>
  <c r="E68" i="3"/>
  <c r="E64" i="3"/>
  <c r="B32" i="3"/>
  <c r="E51" i="3"/>
  <c r="B34" i="3"/>
  <c r="G205" i="3"/>
  <c r="B47" i="3"/>
  <c r="F31" i="3"/>
  <c r="E71" i="3"/>
  <c r="F32" i="3"/>
  <c r="B46" i="3"/>
  <c r="M46" i="3" s="1"/>
  <c r="C33" i="3"/>
  <c r="J33" i="3" s="1"/>
  <c r="G69" i="3"/>
  <c r="B36" i="3"/>
  <c r="M36" i="3" s="1"/>
  <c r="E47" i="3"/>
  <c r="G37" i="3"/>
  <c r="D66" i="3"/>
  <c r="F44" i="3"/>
  <c r="E59" i="3"/>
  <c r="F50" i="3"/>
  <c r="C48" i="3"/>
  <c r="F46" i="3"/>
  <c r="F45" i="3"/>
  <c r="B214" i="3"/>
  <c r="B51" i="3"/>
  <c r="E74" i="3"/>
  <c r="G32" i="3"/>
  <c r="D69" i="3"/>
  <c r="G58" i="3"/>
  <c r="F51" i="3"/>
  <c r="D57" i="3"/>
  <c r="B31" i="3"/>
  <c r="G55" i="3"/>
  <c r="F48" i="3"/>
  <c r="E70" i="3"/>
  <c r="C32" i="3"/>
  <c r="J32" i="3" s="1"/>
  <c r="C37" i="3"/>
  <c r="C56" i="3"/>
  <c r="C71" i="3"/>
  <c r="C205" i="3"/>
  <c r="G44" i="3"/>
  <c r="B61" i="3"/>
  <c r="D32" i="3"/>
  <c r="D67" i="3"/>
  <c r="G223" i="3"/>
  <c r="E30" i="3"/>
  <c r="F27" i="3"/>
  <c r="D55" i="3"/>
  <c r="C64" i="3"/>
  <c r="D46" i="3"/>
  <c r="D35" i="3"/>
  <c r="B66" i="3"/>
  <c r="M66" i="3" s="1"/>
  <c r="E72" i="3"/>
  <c r="C74" i="3"/>
  <c r="B25" i="3"/>
  <c r="F54" i="3"/>
  <c r="E52" i="3"/>
  <c r="F72" i="3"/>
  <c r="C36" i="3"/>
  <c r="D48" i="3"/>
  <c r="C59" i="3"/>
  <c r="E65" i="3"/>
  <c r="C27" i="3"/>
  <c r="B64" i="3"/>
  <c r="F68" i="3"/>
  <c r="C73" i="3"/>
  <c r="B71" i="3"/>
  <c r="D72" i="3"/>
  <c r="E61" i="3"/>
  <c r="F66" i="3"/>
  <c r="E66" i="3"/>
  <c r="F69" i="3"/>
  <c r="B54" i="3"/>
  <c r="F58" i="3"/>
  <c r="D73" i="3"/>
  <c r="G73" i="3"/>
  <c r="G65" i="3"/>
  <c r="E214" i="3"/>
  <c r="G61" i="3"/>
  <c r="C35" i="3"/>
  <c r="D51" i="3"/>
  <c r="E33" i="3"/>
  <c r="G31" i="3"/>
  <c r="B223" i="3"/>
  <c r="D223" i="3"/>
  <c r="G57" i="3"/>
  <c r="C31" i="3"/>
  <c r="B27" i="3"/>
  <c r="B30" i="3"/>
  <c r="M30" i="3" s="1"/>
  <c r="C53" i="3"/>
  <c r="E55" i="3"/>
  <c r="D54" i="3"/>
  <c r="G63" i="3"/>
  <c r="G29" i="3"/>
  <c r="E46" i="3"/>
  <c r="C223" i="3"/>
  <c r="E44" i="3"/>
  <c r="G70" i="3"/>
  <c r="F64" i="3"/>
  <c r="F67" i="3"/>
  <c r="G36" i="3"/>
  <c r="D37" i="3"/>
  <c r="E49" i="3"/>
  <c r="D68" i="3"/>
  <c r="C84" i="3"/>
  <c r="C83" i="3"/>
  <c r="C25" i="3"/>
  <c r="D52" i="3"/>
  <c r="G74" i="3"/>
  <c r="D29" i="3"/>
  <c r="G226" i="3"/>
  <c r="F123" i="3"/>
  <c r="D149" i="3"/>
  <c r="B259" i="3"/>
  <c r="C217" i="3"/>
  <c r="B217" i="3"/>
  <c r="B94" i="3"/>
  <c r="C107" i="3"/>
  <c r="C94" i="3"/>
  <c r="G136" i="3"/>
  <c r="C136" i="3"/>
  <c r="C226" i="3"/>
  <c r="E208" i="3"/>
  <c r="D94" i="3"/>
  <c r="B198" i="3"/>
  <c r="B206" i="3"/>
  <c r="B149" i="3"/>
  <c r="E226" i="3"/>
  <c r="F94" i="3"/>
  <c r="D208" i="3"/>
  <c r="B123" i="3"/>
  <c r="B208" i="3"/>
  <c r="B257" i="3"/>
  <c r="E217" i="3"/>
  <c r="B175" i="3"/>
  <c r="E107" i="3"/>
  <c r="E136" i="3"/>
  <c r="G94" i="3"/>
  <c r="B163" i="3"/>
  <c r="F226" i="3"/>
  <c r="E94" i="3"/>
  <c r="B120" i="3"/>
  <c r="G259" i="3"/>
  <c r="D259" i="3"/>
  <c r="G208" i="3"/>
  <c r="G123" i="3"/>
  <c r="E268" i="3"/>
  <c r="F136" i="3"/>
  <c r="F217" i="3"/>
  <c r="C259" i="3"/>
  <c r="C208" i="3"/>
  <c r="B226" i="3"/>
  <c r="D226" i="3"/>
  <c r="B215" i="3"/>
  <c r="C149" i="3"/>
  <c r="E123" i="3"/>
  <c r="B107" i="3"/>
  <c r="D277" i="3"/>
  <c r="C123" i="3"/>
  <c r="D136" i="3"/>
  <c r="G149" i="3"/>
  <c r="C277" i="3"/>
  <c r="D107" i="3"/>
  <c r="E149" i="3"/>
  <c r="E259" i="3"/>
  <c r="F259" i="3"/>
  <c r="E277" i="3"/>
  <c r="B224" i="3"/>
  <c r="F149" i="3"/>
  <c r="F208" i="3"/>
  <c r="G217" i="3"/>
  <c r="F268" i="3"/>
  <c r="B186" i="3"/>
  <c r="F277" i="3"/>
  <c r="D123" i="3"/>
  <c r="G268" i="3"/>
  <c r="B277" i="3"/>
  <c r="B136" i="3"/>
  <c r="B275" i="3"/>
  <c r="G107" i="3"/>
  <c r="G277" i="3"/>
  <c r="D268" i="3"/>
  <c r="B266" i="3"/>
  <c r="F107" i="3"/>
  <c r="C268" i="3"/>
  <c r="B268" i="3"/>
  <c r="D217" i="3"/>
  <c r="J74" i="3" l="1"/>
  <c r="J57" i="3"/>
  <c r="L57" i="3" s="1"/>
  <c r="M47" i="3"/>
  <c r="J29" i="3"/>
  <c r="L29" i="3" s="1"/>
  <c r="M49" i="3"/>
  <c r="M48" i="3"/>
  <c r="M70" i="3"/>
  <c r="J56" i="3"/>
  <c r="M68" i="3"/>
  <c r="M51" i="3"/>
  <c r="M59" i="3"/>
  <c r="M54" i="3"/>
  <c r="J64" i="3"/>
  <c r="L64" i="3" s="1"/>
  <c r="M27" i="3"/>
  <c r="J35" i="3"/>
  <c r="M31" i="3"/>
  <c r="J52" i="3"/>
  <c r="L52" i="3" s="1"/>
  <c r="M73" i="3"/>
  <c r="M34" i="3"/>
  <c r="J55" i="3"/>
  <c r="J72" i="3"/>
  <c r="L72" i="3" s="1"/>
  <c r="J61" i="3"/>
  <c r="L61" i="3" s="1"/>
  <c r="M71" i="3"/>
  <c r="J53" i="3"/>
  <c r="L53" i="3" s="1"/>
  <c r="M50" i="3"/>
  <c r="J67" i="3"/>
  <c r="L67" i="3" s="1"/>
  <c r="J69" i="3"/>
  <c r="M37" i="3"/>
  <c r="D186" i="3"/>
  <c r="L35" i="3"/>
  <c r="M64" i="3"/>
  <c r="J44" i="3"/>
  <c r="M69" i="3"/>
  <c r="G38" i="3"/>
  <c r="G40" i="3" s="1"/>
  <c r="G82" i="3"/>
  <c r="J54" i="3"/>
  <c r="E186" i="3"/>
  <c r="J31" i="3"/>
  <c r="J27" i="3"/>
  <c r="M25" i="3"/>
  <c r="B38" i="3"/>
  <c r="B40" i="3" s="1"/>
  <c r="J71" i="3"/>
  <c r="M53" i="3"/>
  <c r="F38" i="3"/>
  <c r="F40" i="3" s="1"/>
  <c r="F82" i="3"/>
  <c r="M67" i="3"/>
  <c r="N67" i="3" s="1"/>
  <c r="M55" i="3"/>
  <c r="J34" i="3"/>
  <c r="F163" i="3"/>
  <c r="C186" i="3"/>
  <c r="G163" i="3"/>
  <c r="E163" i="3"/>
  <c r="L74" i="3"/>
  <c r="L56" i="3"/>
  <c r="M72" i="3"/>
  <c r="L45" i="3"/>
  <c r="M52" i="3"/>
  <c r="M45" i="3"/>
  <c r="N45" i="3" s="1"/>
  <c r="M35" i="3"/>
  <c r="D175" i="3"/>
  <c r="D163" i="3"/>
  <c r="G186" i="3"/>
  <c r="J59" i="3"/>
  <c r="J37" i="3"/>
  <c r="J48" i="3"/>
  <c r="M74" i="3"/>
  <c r="J47" i="3"/>
  <c r="J50" i="3"/>
  <c r="J70" i="3"/>
  <c r="M29" i="3"/>
  <c r="J49" i="3"/>
  <c r="G198" i="3"/>
  <c r="F175" i="3"/>
  <c r="E175" i="3"/>
  <c r="F198" i="3"/>
  <c r="L32" i="3"/>
  <c r="L33" i="3"/>
  <c r="M44" i="3"/>
  <c r="J58" i="3"/>
  <c r="L65" i="3"/>
  <c r="M65" i="3"/>
  <c r="N65" i="3" s="1"/>
  <c r="F186" i="3"/>
  <c r="G175" i="3"/>
  <c r="C38" i="3"/>
  <c r="C40" i="3" s="1"/>
  <c r="J25" i="3"/>
  <c r="C82" i="3"/>
  <c r="J36" i="3"/>
  <c r="M32" i="3"/>
  <c r="N32" i="3" s="1"/>
  <c r="J26" i="3"/>
  <c r="M57" i="3"/>
  <c r="E38" i="3"/>
  <c r="E40" i="3" s="1"/>
  <c r="E82" i="3"/>
  <c r="M33" i="3"/>
  <c r="N33" i="3" s="1"/>
  <c r="J63" i="3"/>
  <c r="J30" i="3"/>
  <c r="J46" i="3"/>
  <c r="J66" i="3"/>
  <c r="C163" i="3"/>
  <c r="C198" i="3"/>
  <c r="D198" i="3"/>
  <c r="J73" i="3"/>
  <c r="M61" i="3"/>
  <c r="J51" i="3"/>
  <c r="M56" i="3"/>
  <c r="J68" i="3"/>
  <c r="C175" i="3"/>
  <c r="E198" i="3"/>
  <c r="D38" i="3"/>
  <c r="D40" i="3" s="1"/>
  <c r="D82" i="3"/>
  <c r="B108" i="3"/>
  <c r="B200" i="3"/>
  <c r="B165" i="3"/>
  <c r="B270" i="3"/>
  <c r="B137" i="3"/>
  <c r="B188" i="3"/>
  <c r="B219" i="3"/>
  <c r="B177" i="3"/>
  <c r="B228" i="3"/>
  <c r="B124" i="3"/>
  <c r="B210" i="3"/>
  <c r="B279" i="3"/>
  <c r="B261" i="3"/>
  <c r="N57" i="3" l="1"/>
  <c r="N74" i="3"/>
  <c r="N69" i="3"/>
  <c r="N29" i="3"/>
  <c r="N55" i="3"/>
  <c r="N53" i="3"/>
  <c r="N72" i="3"/>
  <c r="N52" i="3"/>
  <c r="N56" i="3"/>
  <c r="N35" i="3"/>
  <c r="L69" i="3"/>
  <c r="L55" i="3"/>
  <c r="N64" i="3"/>
  <c r="N61" i="3"/>
  <c r="L51" i="3"/>
  <c r="N51" i="3"/>
  <c r="L25" i="3"/>
  <c r="N25" i="3"/>
  <c r="N71" i="3"/>
  <c r="L71" i="3"/>
  <c r="L73" i="3"/>
  <c r="N73" i="3"/>
  <c r="L27" i="3"/>
  <c r="N27" i="3"/>
  <c r="N66" i="3"/>
  <c r="L66" i="3"/>
  <c r="N26" i="3"/>
  <c r="L26" i="3"/>
  <c r="L49" i="3"/>
  <c r="N49" i="3"/>
  <c r="L31" i="3"/>
  <c r="N31" i="3"/>
  <c r="L47" i="3"/>
  <c r="N47" i="3"/>
  <c r="N34" i="3"/>
  <c r="L34" i="3"/>
  <c r="N46" i="3"/>
  <c r="L46" i="3"/>
  <c r="N58" i="3"/>
  <c r="L58" i="3"/>
  <c r="L48" i="3"/>
  <c r="N48" i="3"/>
  <c r="L68" i="3"/>
  <c r="N68" i="3"/>
  <c r="N30" i="3"/>
  <c r="L30" i="3"/>
  <c r="L36" i="3"/>
  <c r="N36" i="3"/>
  <c r="L70" i="3"/>
  <c r="N70" i="3"/>
  <c r="L37" i="3"/>
  <c r="N37" i="3"/>
  <c r="L44" i="3"/>
  <c r="N44" i="3"/>
  <c r="L63" i="3"/>
  <c r="N63" i="3"/>
  <c r="N50" i="3"/>
  <c r="L50" i="3"/>
  <c r="L59" i="3"/>
  <c r="N59" i="3"/>
  <c r="N54" i="3"/>
  <c r="L54" i="3"/>
  <c r="C204" i="3"/>
  <c r="B150" i="3"/>
  <c r="C157" i="3"/>
  <c r="C193" i="3"/>
  <c r="C196" i="3" s="1"/>
  <c r="B110" i="3"/>
  <c r="B95" i="3"/>
  <c r="C264" i="3"/>
  <c r="B126" i="3"/>
  <c r="C170" i="3"/>
  <c r="C173" i="3" s="1"/>
  <c r="C255" i="3"/>
  <c r="C273" i="3"/>
  <c r="C222" i="3"/>
  <c r="C213" i="3"/>
  <c r="C182" i="3"/>
  <c r="C184" i="3" s="1"/>
  <c r="B139" i="3"/>
  <c r="C177" i="3" l="1"/>
  <c r="C206" i="3"/>
  <c r="C161" i="3"/>
  <c r="C266" i="3"/>
  <c r="C102" i="3"/>
  <c r="C104" i="3" s="1"/>
  <c r="C115" i="3"/>
  <c r="C188" i="3"/>
  <c r="C215" i="3"/>
  <c r="C275" i="3"/>
  <c r="C224" i="3"/>
  <c r="C131" i="3"/>
  <c r="C133" i="3" s="1"/>
  <c r="C257" i="3"/>
  <c r="B97" i="3"/>
  <c r="C200" i="3"/>
  <c r="B152" i="3"/>
  <c r="B62" i="3" l="1"/>
  <c r="C120" i="3"/>
  <c r="D170" i="3"/>
  <c r="D173" i="3" s="1"/>
  <c r="C144" i="3"/>
  <c r="C146" i="3" s="1"/>
  <c r="D182" i="3"/>
  <c r="D184" i="3" s="1"/>
  <c r="C108" i="3"/>
  <c r="C219" i="3"/>
  <c r="C228" i="3"/>
  <c r="C165" i="3"/>
  <c r="D193" i="3"/>
  <c r="D196" i="3" s="1"/>
  <c r="C89" i="3"/>
  <c r="C91" i="3" s="1"/>
  <c r="C261" i="3"/>
  <c r="C270" i="3"/>
  <c r="C210" i="3"/>
  <c r="C279" i="3"/>
  <c r="B75" i="3" l="1"/>
  <c r="B77" i="3" s="1"/>
  <c r="C110" i="3"/>
  <c r="C95" i="3"/>
  <c r="D204" i="3"/>
  <c r="D200" i="3"/>
  <c r="D157" i="3"/>
  <c r="D222" i="3"/>
  <c r="D177" i="3"/>
  <c r="C124" i="3"/>
  <c r="D188" i="3"/>
  <c r="D273" i="3"/>
  <c r="D264" i="3"/>
  <c r="D213" i="3"/>
  <c r="C150" i="3"/>
  <c r="D255" i="3"/>
  <c r="C139" i="3" l="1"/>
  <c r="C137" i="3"/>
  <c r="B79" i="3"/>
  <c r="B81" i="3"/>
  <c r="C15" i="3" s="1"/>
  <c r="C21" i="3" s="1"/>
  <c r="E170" i="3"/>
  <c r="E173" i="3" s="1"/>
  <c r="C152" i="3"/>
  <c r="D275" i="3"/>
  <c r="D206" i="3"/>
  <c r="D102" i="3"/>
  <c r="D104" i="3" s="1"/>
  <c r="D224" i="3"/>
  <c r="D266" i="3"/>
  <c r="E182" i="3"/>
  <c r="E184" i="3" s="1"/>
  <c r="C126" i="3"/>
  <c r="D161" i="3"/>
  <c r="C97" i="3"/>
  <c r="D215" i="3"/>
  <c r="D257" i="3"/>
  <c r="E193" i="3"/>
  <c r="E196" i="3" s="1"/>
  <c r="D131" i="3" l="1"/>
  <c r="D133" i="3" s="1"/>
  <c r="C62" i="3"/>
  <c r="D115" i="3"/>
  <c r="D108" i="3"/>
  <c r="D144" i="3"/>
  <c r="D146" i="3" s="1"/>
  <c r="D270" i="3"/>
  <c r="D210" i="3"/>
  <c r="E177" i="3"/>
  <c r="D219" i="3"/>
  <c r="D279" i="3"/>
  <c r="D89" i="3"/>
  <c r="D91" i="3" s="1"/>
  <c r="D261" i="3"/>
  <c r="D165" i="3"/>
  <c r="E200" i="3"/>
  <c r="E188" i="3"/>
  <c r="D228" i="3"/>
  <c r="D137" i="3" l="1"/>
  <c r="J62" i="3"/>
  <c r="C75" i="3"/>
  <c r="C77" i="3" s="1"/>
  <c r="M62" i="3"/>
  <c r="E264" i="3"/>
  <c r="D120" i="3"/>
  <c r="F182" i="3"/>
  <c r="F184" i="3" s="1"/>
  <c r="E213" i="3"/>
  <c r="F193" i="3"/>
  <c r="F196" i="3" s="1"/>
  <c r="F170" i="3"/>
  <c r="F173" i="3" s="1"/>
  <c r="E157" i="3"/>
  <c r="D110" i="3"/>
  <c r="E255" i="3"/>
  <c r="E273" i="3"/>
  <c r="E204" i="3"/>
  <c r="E222" i="3"/>
  <c r="C79" i="3" l="1"/>
  <c r="C81" i="3"/>
  <c r="D15" i="3" s="1"/>
  <c r="D21" i="3" s="1"/>
  <c r="N62" i="3"/>
  <c r="N76" i="3" s="1"/>
  <c r="L62" i="3"/>
  <c r="L76" i="3" s="1"/>
  <c r="D139" i="3"/>
  <c r="E257" i="3"/>
  <c r="F188" i="3"/>
  <c r="E161" i="3"/>
  <c r="F200" i="3"/>
  <c r="D124" i="3"/>
  <c r="E275" i="3"/>
  <c r="E215" i="3"/>
  <c r="E266" i="3"/>
  <c r="F177" i="3"/>
  <c r="E206" i="3"/>
  <c r="E102" i="3"/>
  <c r="E104" i="3" s="1"/>
  <c r="D150" i="3"/>
  <c r="D95" i="3"/>
  <c r="E224" i="3"/>
  <c r="D97" i="3" l="1"/>
  <c r="H14" i="3"/>
  <c r="E131" i="3"/>
  <c r="E133" i="3" s="1"/>
  <c r="D152" i="3"/>
  <c r="E279" i="3"/>
  <c r="E219" i="3"/>
  <c r="G170" i="3"/>
  <c r="G173" i="3" s="1"/>
  <c r="E108" i="3"/>
  <c r="G182" i="3"/>
  <c r="G184" i="3" s="1"/>
  <c r="E261" i="3"/>
  <c r="E210" i="3"/>
  <c r="G193" i="3"/>
  <c r="G196" i="3" s="1"/>
  <c r="E165" i="3"/>
  <c r="E228" i="3"/>
  <c r="E270" i="3"/>
  <c r="E89" i="3"/>
  <c r="E91" i="3" s="1"/>
  <c r="D126" i="3"/>
  <c r="E144" i="3" l="1"/>
  <c r="E146" i="3" s="1"/>
  <c r="E137" i="3"/>
  <c r="D62" i="3"/>
  <c r="D75" i="3" s="1"/>
  <c r="D77" i="3" s="1"/>
  <c r="F255" i="3"/>
  <c r="E139" i="3"/>
  <c r="G188" i="3"/>
  <c r="F264" i="3"/>
  <c r="F222" i="3"/>
  <c r="F204" i="3"/>
  <c r="F213" i="3"/>
  <c r="E110" i="3"/>
  <c r="F157" i="3"/>
  <c r="E115" i="3"/>
  <c r="G177" i="3"/>
  <c r="G200" i="3"/>
  <c r="F273" i="3"/>
  <c r="E150" i="3" l="1"/>
  <c r="D79" i="3"/>
  <c r="D81" i="3"/>
  <c r="E15" i="3" s="1"/>
  <c r="E21" i="3" s="1"/>
  <c r="F161" i="3"/>
  <c r="F224" i="3"/>
  <c r="F131" i="3"/>
  <c r="F133" i="3" s="1"/>
  <c r="E95" i="3"/>
  <c r="F257" i="3"/>
  <c r="F266" i="3"/>
  <c r="E120" i="3"/>
  <c r="F215" i="3"/>
  <c r="F275" i="3"/>
  <c r="F206" i="3"/>
  <c r="F102" i="3"/>
  <c r="F104" i="3" s="1"/>
  <c r="E97" i="3" l="1"/>
  <c r="E152" i="3"/>
  <c r="F210" i="3"/>
  <c r="F219" i="3"/>
  <c r="F108" i="3"/>
  <c r="F165" i="3"/>
  <c r="E124" i="3"/>
  <c r="F279" i="3"/>
  <c r="F270" i="3"/>
  <c r="F261" i="3"/>
  <c r="F228" i="3"/>
  <c r="F89" i="3" l="1"/>
  <c r="F91" i="3" s="1"/>
  <c r="F144" i="3"/>
  <c r="F146" i="3" s="1"/>
  <c r="G255" i="3"/>
  <c r="G157" i="3"/>
  <c r="G204" i="3"/>
  <c r="F110" i="3"/>
  <c r="F137" i="3"/>
  <c r="E126" i="3"/>
  <c r="G222" i="3"/>
  <c r="G264" i="3"/>
  <c r="G213" i="3"/>
  <c r="G273" i="3"/>
  <c r="F150" i="3" l="1"/>
  <c r="E62" i="3"/>
  <c r="E75" i="3" s="1"/>
  <c r="E77" i="3" s="1"/>
  <c r="F139" i="3"/>
  <c r="G206" i="3"/>
  <c r="G102" i="3"/>
  <c r="G104" i="3" s="1"/>
  <c r="G161" i="3"/>
  <c r="G266" i="3"/>
  <c r="G224" i="3"/>
  <c r="F115" i="3"/>
  <c r="G215" i="3"/>
  <c r="G275" i="3"/>
  <c r="F95" i="3"/>
  <c r="G257" i="3"/>
  <c r="F152" i="3" l="1"/>
  <c r="F97" i="3"/>
  <c r="G131" i="3"/>
  <c r="G133" i="3" s="1"/>
  <c r="E79" i="3"/>
  <c r="E81" i="3"/>
  <c r="F15" i="3" s="1"/>
  <c r="F21" i="3" s="1"/>
  <c r="G279" i="3"/>
  <c r="G165" i="3"/>
  <c r="G219" i="3"/>
  <c r="G210" i="3"/>
  <c r="F120" i="3"/>
  <c r="G108" i="3"/>
  <c r="G261" i="3"/>
  <c r="G228" i="3"/>
  <c r="G137" i="3"/>
  <c r="G270" i="3"/>
  <c r="G144" i="3" l="1"/>
  <c r="G146" i="3" s="1"/>
  <c r="G89" i="3"/>
  <c r="G91" i="3" s="1"/>
  <c r="F124" i="3"/>
  <c r="G139" i="3"/>
  <c r="G110" i="3"/>
  <c r="G95" i="3" l="1"/>
  <c r="G150" i="3"/>
  <c r="F126" i="3"/>
  <c r="G97" i="3" l="1"/>
  <c r="F62" i="3"/>
  <c r="F75" i="3" s="1"/>
  <c r="F77" i="3" s="1"/>
  <c r="G115" i="3"/>
  <c r="G152" i="3"/>
  <c r="F79" i="3" l="1"/>
  <c r="F81" i="3"/>
  <c r="G15" i="3" s="1"/>
  <c r="G21" i="3" s="1"/>
  <c r="G120" i="3"/>
  <c r="G124" i="3" l="1"/>
  <c r="G126" i="3" l="1"/>
  <c r="G62" i="3" l="1"/>
  <c r="G75" i="3" s="1"/>
  <c r="G77" i="3" s="1"/>
  <c r="G79" i="3" l="1"/>
  <c r="G81" i="3"/>
  <c r="G28" i="2" l="1"/>
  <c r="B28" i="2"/>
  <c r="C28" i="2"/>
  <c r="B60" i="2"/>
  <c r="E28" i="2"/>
  <c r="F28" i="2"/>
  <c r="D28" i="2"/>
  <c r="C60" i="2"/>
  <c r="B248" i="2"/>
  <c r="D250" i="2"/>
  <c r="C250" i="2"/>
  <c r="B250" i="2"/>
  <c r="B236" i="2"/>
  <c r="C238" i="2"/>
  <c r="B238" i="2"/>
  <c r="J28" i="2" l="1"/>
  <c r="L28" i="2" s="1"/>
  <c r="M60" i="2"/>
  <c r="M28" i="2"/>
  <c r="J60" i="2"/>
  <c r="N28" i="2" l="1"/>
  <c r="B240" i="2"/>
  <c r="B252" i="2"/>
  <c r="L60" i="2"/>
  <c r="N60" i="2"/>
  <c r="C236" i="2" l="1"/>
  <c r="C233" i="2"/>
  <c r="C244" i="2"/>
  <c r="C240" i="2" l="1"/>
  <c r="C248" i="2"/>
  <c r="D240" i="2" l="1"/>
  <c r="C252" i="2"/>
  <c r="E240" i="2" l="1"/>
  <c r="D244" i="2"/>
  <c r="F240" i="2" l="1"/>
  <c r="D248" i="2"/>
  <c r="G240" i="2" l="1"/>
  <c r="D252" i="2"/>
  <c r="E252" i="2" l="1"/>
  <c r="F252" i="2" l="1"/>
  <c r="G252" i="2" l="1"/>
  <c r="C66" i="2" l="1"/>
  <c r="C65" i="2"/>
  <c r="E26" i="2"/>
  <c r="B59" i="2"/>
  <c r="B68" i="2"/>
  <c r="C49" i="2"/>
  <c r="C52" i="2"/>
  <c r="F33" i="2"/>
  <c r="E63" i="2"/>
  <c r="B44" i="2"/>
  <c r="F63" i="2"/>
  <c r="F73" i="2"/>
  <c r="E58" i="2"/>
  <c r="G45" i="2"/>
  <c r="E29" i="2"/>
  <c r="C30" i="2"/>
  <c r="E205" i="2"/>
  <c r="F47" i="2"/>
  <c r="B49" i="2"/>
  <c r="F49" i="2"/>
  <c r="C46" i="2"/>
  <c r="D49" i="2"/>
  <c r="C69" i="2"/>
  <c r="G47" i="2"/>
  <c r="B45" i="2"/>
  <c r="C72" i="2"/>
  <c r="F34" i="2"/>
  <c r="B37" i="2"/>
  <c r="B55" i="2"/>
  <c r="B73" i="2"/>
  <c r="F205" i="2"/>
  <c r="B50" i="2"/>
  <c r="F60" i="2"/>
  <c r="B33" i="2"/>
  <c r="B65" i="2"/>
  <c r="G33" i="2"/>
  <c r="G67" i="2"/>
  <c r="G48" i="2"/>
  <c r="D64" i="2"/>
  <c r="B67" i="2"/>
  <c r="F35" i="2"/>
  <c r="G56" i="2"/>
  <c r="B70" i="2"/>
  <c r="E73" i="2"/>
  <c r="F214" i="2"/>
  <c r="D58" i="2"/>
  <c r="C57" i="2"/>
  <c r="C70" i="2"/>
  <c r="C214" i="2"/>
  <c r="D59" i="2"/>
  <c r="G52" i="2"/>
  <c r="G72" i="2"/>
  <c r="C34" i="2"/>
  <c r="G68" i="2"/>
  <c r="F223" i="2"/>
  <c r="E56" i="2"/>
  <c r="G49" i="2"/>
  <c r="E69" i="2"/>
  <c r="G54" i="2"/>
  <c r="C67" i="2"/>
  <c r="F70" i="2"/>
  <c r="D65" i="2"/>
  <c r="D30" i="2"/>
  <c r="E34" i="2"/>
  <c r="G71" i="2"/>
  <c r="E35" i="2"/>
  <c r="C61" i="2"/>
  <c r="B29" i="2"/>
  <c r="E36" i="2"/>
  <c r="E45" i="2"/>
  <c r="C58" i="2"/>
  <c r="G35" i="2"/>
  <c r="E48" i="2"/>
  <c r="C63" i="2"/>
  <c r="F59" i="2"/>
  <c r="B35" i="2"/>
  <c r="C50" i="2"/>
  <c r="E67" i="2"/>
  <c r="E57" i="2"/>
  <c r="F74" i="2"/>
  <c r="C68" i="2"/>
  <c r="E25" i="2"/>
  <c r="E83" i="2"/>
  <c r="E84" i="2"/>
  <c r="G53" i="2"/>
  <c r="B52" i="2"/>
  <c r="E54" i="2"/>
  <c r="C54" i="2"/>
  <c r="G59" i="2"/>
  <c r="D31" i="2"/>
  <c r="D53" i="2"/>
  <c r="C47" i="2"/>
  <c r="G214" i="2"/>
  <c r="D44" i="2"/>
  <c r="E32" i="2"/>
  <c r="D70" i="2"/>
  <c r="G84" i="2"/>
  <c r="G25" i="2"/>
  <c r="G83" i="2"/>
  <c r="B205" i="2"/>
  <c r="E60" i="2"/>
  <c r="C29" i="2"/>
  <c r="G205" i="2"/>
  <c r="B56" i="2"/>
  <c r="G50" i="2"/>
  <c r="F26" i="2"/>
  <c r="B69" i="2"/>
  <c r="D74" i="2"/>
  <c r="D33" i="2"/>
  <c r="D205" i="2"/>
  <c r="F84" i="2"/>
  <c r="F25" i="2"/>
  <c r="F83" i="2"/>
  <c r="F36" i="2"/>
  <c r="D36" i="2"/>
  <c r="D27" i="2"/>
  <c r="C45" i="2"/>
  <c r="F37" i="2"/>
  <c r="G34" i="2"/>
  <c r="E53" i="2"/>
  <c r="B63" i="2"/>
  <c r="B57" i="2"/>
  <c r="G66" i="2"/>
  <c r="F29" i="2"/>
  <c r="D214" i="2"/>
  <c r="F71" i="2"/>
  <c r="G30" i="2"/>
  <c r="G60" i="2"/>
  <c r="E37" i="2"/>
  <c r="E223" i="2"/>
  <c r="F53" i="2"/>
  <c r="D45" i="2"/>
  <c r="G64" i="2"/>
  <c r="B26" i="2"/>
  <c r="D83" i="2"/>
  <c r="D25" i="2"/>
  <c r="D84" i="2"/>
  <c r="G27" i="2"/>
  <c r="E31" i="2"/>
  <c r="D56" i="2"/>
  <c r="G26" i="2"/>
  <c r="F56" i="2"/>
  <c r="E50" i="2"/>
  <c r="G51" i="2"/>
  <c r="F52" i="2"/>
  <c r="F55" i="2"/>
  <c r="C55" i="2"/>
  <c r="F31" i="2"/>
  <c r="D71" i="2"/>
  <c r="B53" i="2"/>
  <c r="D61" i="2"/>
  <c r="D50" i="2"/>
  <c r="C51" i="2"/>
  <c r="C26" i="2"/>
  <c r="F30" i="2"/>
  <c r="D63" i="2"/>
  <c r="B58" i="2"/>
  <c r="C44" i="2"/>
  <c r="D47" i="2"/>
  <c r="F61" i="2"/>
  <c r="E68" i="2"/>
  <c r="D60" i="2"/>
  <c r="E27" i="2"/>
  <c r="B48" i="2"/>
  <c r="D34" i="2"/>
  <c r="C48" i="2"/>
  <c r="F65" i="2"/>
  <c r="B34" i="2"/>
  <c r="D26" i="2"/>
  <c r="E64" i="2"/>
  <c r="B32" i="2"/>
  <c r="E51" i="2"/>
  <c r="E71" i="2"/>
  <c r="F32" i="2"/>
  <c r="B47" i="2"/>
  <c r="B46" i="2"/>
  <c r="C33" i="2"/>
  <c r="G69" i="2"/>
  <c r="F57" i="2"/>
  <c r="F51" i="2"/>
  <c r="F46" i="2"/>
  <c r="D32" i="2"/>
  <c r="E47" i="2"/>
  <c r="B36" i="2"/>
  <c r="G37" i="2"/>
  <c r="D66" i="2"/>
  <c r="G58" i="2"/>
  <c r="F48" i="2"/>
  <c r="E70" i="2"/>
  <c r="C59" i="2"/>
  <c r="F50" i="2"/>
  <c r="C205" i="2"/>
  <c r="B51" i="2"/>
  <c r="M51" i="2" s="1"/>
  <c r="G46" i="2"/>
  <c r="B61" i="2"/>
  <c r="M61" i="2" s="1"/>
  <c r="G32" i="2"/>
  <c r="D69" i="2"/>
  <c r="B74" i="2"/>
  <c r="B72" i="2"/>
  <c r="C56" i="2"/>
  <c r="J56" i="2" s="1"/>
  <c r="C71" i="2"/>
  <c r="E30" i="2"/>
  <c r="D57" i="2"/>
  <c r="B31" i="2"/>
  <c r="G55" i="2"/>
  <c r="C32" i="2"/>
  <c r="B214" i="2"/>
  <c r="C37" i="2"/>
  <c r="G223" i="2"/>
  <c r="F44" i="2"/>
  <c r="E59" i="2"/>
  <c r="F45" i="2"/>
  <c r="B71" i="2"/>
  <c r="B54" i="2"/>
  <c r="F58" i="2"/>
  <c r="B25" i="2"/>
  <c r="E74" i="2"/>
  <c r="C73" i="2"/>
  <c r="F69" i="2"/>
  <c r="D48" i="2"/>
  <c r="F66" i="2"/>
  <c r="E66" i="2"/>
  <c r="E214" i="2"/>
  <c r="G61" i="2"/>
  <c r="C35" i="2"/>
  <c r="D55" i="2"/>
  <c r="C64" i="2"/>
  <c r="C27" i="2"/>
  <c r="D73" i="2"/>
  <c r="G73" i="2"/>
  <c r="F27" i="2"/>
  <c r="C74" i="2"/>
  <c r="G44" i="2"/>
  <c r="D67" i="2"/>
  <c r="F54" i="2"/>
  <c r="E72" i="2"/>
  <c r="E52" i="2"/>
  <c r="F72" i="2"/>
  <c r="C36" i="2"/>
  <c r="E65" i="2"/>
  <c r="B64" i="2"/>
  <c r="F68" i="2"/>
  <c r="D51" i="2"/>
  <c r="G65" i="2"/>
  <c r="D72" i="2"/>
  <c r="E61" i="2"/>
  <c r="D46" i="2"/>
  <c r="D35" i="2"/>
  <c r="B30" i="2"/>
  <c r="C31" i="2"/>
  <c r="B27" i="2"/>
  <c r="C53" i="2"/>
  <c r="E55" i="2"/>
  <c r="D54" i="2"/>
  <c r="G63" i="2"/>
  <c r="G29" i="2"/>
  <c r="E46" i="2"/>
  <c r="C223" i="2"/>
  <c r="E44" i="2"/>
  <c r="G70" i="2"/>
  <c r="F64" i="2"/>
  <c r="E49" i="2"/>
  <c r="F67" i="2"/>
  <c r="G36" i="2"/>
  <c r="D37" i="2"/>
  <c r="D52" i="2"/>
  <c r="B66" i="2"/>
  <c r="D68" i="2"/>
  <c r="C83" i="2"/>
  <c r="C84" i="2"/>
  <c r="C25" i="2"/>
  <c r="E33" i="2"/>
  <c r="G74" i="2"/>
  <c r="D29" i="2"/>
  <c r="G57" i="2"/>
  <c r="G31" i="2"/>
  <c r="B223" i="2"/>
  <c r="D223" i="2"/>
  <c r="G136" i="2"/>
  <c r="C107" i="2"/>
  <c r="F94" i="2"/>
  <c r="C94" i="2"/>
  <c r="B217" i="2"/>
  <c r="C226" i="2"/>
  <c r="F123" i="2"/>
  <c r="B94" i="2"/>
  <c r="D149" i="2"/>
  <c r="C136" i="2"/>
  <c r="B149" i="2"/>
  <c r="B259" i="2"/>
  <c r="C217" i="2"/>
  <c r="D208" i="2"/>
  <c r="G226" i="2"/>
  <c r="E208" i="2"/>
  <c r="B206" i="2"/>
  <c r="E94" i="2"/>
  <c r="B123" i="2"/>
  <c r="E226" i="2"/>
  <c r="E107" i="2"/>
  <c r="B208" i="2"/>
  <c r="G94" i="2"/>
  <c r="B257" i="2"/>
  <c r="E217" i="2"/>
  <c r="B175" i="2"/>
  <c r="E136" i="2"/>
  <c r="F226" i="2"/>
  <c r="D94" i="2"/>
  <c r="B163" i="2"/>
  <c r="G259" i="2"/>
  <c r="B198" i="2"/>
  <c r="B120" i="2"/>
  <c r="G208" i="2"/>
  <c r="D259" i="2"/>
  <c r="G123" i="2"/>
  <c r="C259" i="2"/>
  <c r="E268" i="2"/>
  <c r="F136" i="2"/>
  <c r="F217" i="2"/>
  <c r="B107" i="2"/>
  <c r="E123" i="2"/>
  <c r="D226" i="2"/>
  <c r="C208" i="2"/>
  <c r="C149" i="2"/>
  <c r="B226" i="2"/>
  <c r="G149" i="2"/>
  <c r="D277" i="2"/>
  <c r="C123" i="2"/>
  <c r="B215" i="2"/>
  <c r="C277" i="2"/>
  <c r="D107" i="2"/>
  <c r="E277" i="2"/>
  <c r="D136" i="2"/>
  <c r="E149" i="2"/>
  <c r="E259" i="2"/>
  <c r="F259" i="2"/>
  <c r="B186" i="2"/>
  <c r="B277" i="2"/>
  <c r="B136" i="2"/>
  <c r="F277" i="2"/>
  <c r="D123" i="2"/>
  <c r="G268" i="2"/>
  <c r="B275" i="2"/>
  <c r="G107" i="2"/>
  <c r="G277" i="2"/>
  <c r="D268" i="2"/>
  <c r="B266" i="2"/>
  <c r="F107" i="2"/>
  <c r="B268" i="2"/>
  <c r="C268" i="2"/>
  <c r="D217" i="2"/>
  <c r="B224" i="2"/>
  <c r="F149" i="2"/>
  <c r="F208" i="2"/>
  <c r="G217" i="2"/>
  <c r="F268" i="2"/>
  <c r="M66" i="2" l="1"/>
  <c r="J55" i="2"/>
  <c r="L55" i="2" s="1"/>
  <c r="J68" i="2"/>
  <c r="L68" i="2" s="1"/>
  <c r="M46" i="2"/>
  <c r="J73" i="2"/>
  <c r="L73" i="2" s="1"/>
  <c r="M54" i="2"/>
  <c r="J50" i="2"/>
  <c r="L50" i="2" s="1"/>
  <c r="M30" i="2"/>
  <c r="M34" i="2"/>
  <c r="J49" i="2"/>
  <c r="L49" i="2" s="1"/>
  <c r="J32" i="2"/>
  <c r="L32" i="2" s="1"/>
  <c r="M71" i="2"/>
  <c r="J45" i="2"/>
  <c r="L45" i="2" s="1"/>
  <c r="J31" i="2"/>
  <c r="L31" i="2" s="1"/>
  <c r="J70" i="2"/>
  <c r="L70" i="2" s="1"/>
  <c r="J53" i="2"/>
  <c r="L53" i="2" s="1"/>
  <c r="M48" i="2"/>
  <c r="J26" i="2"/>
  <c r="L26" i="2" s="1"/>
  <c r="M64" i="2"/>
  <c r="M36" i="2"/>
  <c r="M74" i="2"/>
  <c r="M52" i="2"/>
  <c r="M58" i="2"/>
  <c r="J27" i="2"/>
  <c r="L27" i="2" s="1"/>
  <c r="J47" i="2"/>
  <c r="M35" i="2"/>
  <c r="M29" i="2"/>
  <c r="J67" i="2"/>
  <c r="L67" i="2" s="1"/>
  <c r="M37" i="2"/>
  <c r="M59" i="2"/>
  <c r="M69" i="2"/>
  <c r="M57" i="2"/>
  <c r="J63" i="2"/>
  <c r="L63" i="2" s="1"/>
  <c r="M33" i="2"/>
  <c r="J72" i="2"/>
  <c r="L72" i="2" s="1"/>
  <c r="J65" i="2"/>
  <c r="L65" i="2" s="1"/>
  <c r="F186" i="2"/>
  <c r="J74" i="2"/>
  <c r="M25" i="2"/>
  <c r="B38" i="2"/>
  <c r="B40" i="2" s="1"/>
  <c r="J37" i="2"/>
  <c r="L56" i="2"/>
  <c r="D38" i="2"/>
  <c r="D40" i="2" s="1"/>
  <c r="D82" i="2"/>
  <c r="F38" i="2"/>
  <c r="F40" i="2" s="1"/>
  <c r="F82" i="2"/>
  <c r="M56" i="2"/>
  <c r="N56" i="2" s="1"/>
  <c r="J54" i="2"/>
  <c r="M67" i="2"/>
  <c r="M50" i="2"/>
  <c r="J30" i="2"/>
  <c r="E198" i="2"/>
  <c r="C38" i="2"/>
  <c r="C40" i="2" s="1"/>
  <c r="J25" i="2"/>
  <c r="C82" i="2"/>
  <c r="J36" i="2"/>
  <c r="M72" i="2"/>
  <c r="M47" i="2"/>
  <c r="J58" i="2"/>
  <c r="J57" i="2"/>
  <c r="J69" i="2"/>
  <c r="J52" i="2"/>
  <c r="C198" i="2"/>
  <c r="D198" i="2"/>
  <c r="J59" i="2"/>
  <c r="J48" i="2"/>
  <c r="J44" i="2"/>
  <c r="M53" i="2"/>
  <c r="M26" i="2"/>
  <c r="J29" i="2"/>
  <c r="M73" i="2"/>
  <c r="F163" i="2"/>
  <c r="F175" i="2"/>
  <c r="D163" i="2"/>
  <c r="G175" i="2"/>
  <c r="E186" i="2"/>
  <c r="J34" i="2"/>
  <c r="M55" i="2"/>
  <c r="J46" i="2"/>
  <c r="M68" i="2"/>
  <c r="D186" i="2"/>
  <c r="C175" i="2"/>
  <c r="E175" i="2"/>
  <c r="M31" i="2"/>
  <c r="C163" i="2"/>
  <c r="M27" i="2"/>
  <c r="J64" i="2"/>
  <c r="M32" i="2"/>
  <c r="J61" i="2"/>
  <c r="M70" i="2"/>
  <c r="M65" i="2"/>
  <c r="M49" i="2"/>
  <c r="G198" i="2"/>
  <c r="E163" i="2"/>
  <c r="F198" i="2"/>
  <c r="G186" i="2"/>
  <c r="G38" i="2"/>
  <c r="G40" i="2" s="1"/>
  <c r="G82" i="2"/>
  <c r="E38" i="2"/>
  <c r="E40" i="2" s="1"/>
  <c r="E82" i="2"/>
  <c r="M44" i="2"/>
  <c r="D175" i="2"/>
  <c r="C186" i="2"/>
  <c r="G163" i="2"/>
  <c r="J35" i="2"/>
  <c r="J71" i="2"/>
  <c r="J33" i="2"/>
  <c r="J51" i="2"/>
  <c r="M63" i="2"/>
  <c r="M45" i="2"/>
  <c r="J66" i="2"/>
  <c r="B228" i="2"/>
  <c r="B279" i="2"/>
  <c r="B124" i="2"/>
  <c r="B188" i="2"/>
  <c r="B219" i="2"/>
  <c r="B210" i="2"/>
  <c r="B108" i="2"/>
  <c r="B177" i="2"/>
  <c r="B270" i="2"/>
  <c r="B137" i="2"/>
  <c r="B200" i="2"/>
  <c r="B165" i="2"/>
  <c r="B261" i="2"/>
  <c r="N53" i="2" l="1"/>
  <c r="N63" i="2"/>
  <c r="N50" i="2"/>
  <c r="N68" i="2"/>
  <c r="N47" i="2"/>
  <c r="N49" i="2"/>
  <c r="N55" i="2"/>
  <c r="N65" i="2"/>
  <c r="L47" i="2"/>
  <c r="N73" i="2"/>
  <c r="N32" i="2"/>
  <c r="N26" i="2"/>
  <c r="N45" i="2"/>
  <c r="N70" i="2"/>
  <c r="N31" i="2"/>
  <c r="N72" i="2"/>
  <c r="N67" i="2"/>
  <c r="N27" i="2"/>
  <c r="L69" i="2"/>
  <c r="N69" i="2"/>
  <c r="L37" i="2"/>
  <c r="N37" i="2"/>
  <c r="N66" i="2"/>
  <c r="L66" i="2"/>
  <c r="L35" i="2"/>
  <c r="N35" i="2"/>
  <c r="L44" i="2"/>
  <c r="N44" i="2"/>
  <c r="L48" i="2"/>
  <c r="N48" i="2"/>
  <c r="L25" i="2"/>
  <c r="N25" i="2"/>
  <c r="L64" i="2"/>
  <c r="N64" i="2"/>
  <c r="L59" i="2"/>
  <c r="N59" i="2"/>
  <c r="N54" i="2"/>
  <c r="L54" i="2"/>
  <c r="L57" i="2"/>
  <c r="N57" i="2"/>
  <c r="L29" i="2"/>
  <c r="N29" i="2"/>
  <c r="N58" i="2"/>
  <c r="L58" i="2"/>
  <c r="L51" i="2"/>
  <c r="N51" i="2"/>
  <c r="N30" i="2"/>
  <c r="L30" i="2"/>
  <c r="N74" i="2"/>
  <c r="L74" i="2"/>
  <c r="L33" i="2"/>
  <c r="N33" i="2"/>
  <c r="L61" i="2"/>
  <c r="N61" i="2"/>
  <c r="N34" i="2"/>
  <c r="L34" i="2"/>
  <c r="L52" i="2"/>
  <c r="N52" i="2"/>
  <c r="L71" i="2"/>
  <c r="N71" i="2"/>
  <c r="N46" i="2"/>
  <c r="L46" i="2"/>
  <c r="L36" i="2"/>
  <c r="N36" i="2"/>
  <c r="C264" i="2"/>
  <c r="C213" i="2"/>
  <c r="C273" i="2"/>
  <c r="B110" i="2"/>
  <c r="B150" i="2"/>
  <c r="B95" i="2"/>
  <c r="C193" i="2"/>
  <c r="C196" i="2" s="1"/>
  <c r="C204" i="2"/>
  <c r="C182" i="2"/>
  <c r="C184" i="2" s="1"/>
  <c r="C170" i="2"/>
  <c r="C173" i="2" s="1"/>
  <c r="B126" i="2"/>
  <c r="C222" i="2"/>
  <c r="C255" i="2"/>
  <c r="B139" i="2"/>
  <c r="C157" i="2"/>
  <c r="C224" i="2" l="1"/>
  <c r="C206" i="2"/>
  <c r="C215" i="2"/>
  <c r="C275" i="2"/>
  <c r="C177" i="2"/>
  <c r="C266" i="2"/>
  <c r="C131" i="2"/>
  <c r="C133" i="2" s="1"/>
  <c r="C200" i="2"/>
  <c r="C102" i="2"/>
  <c r="C104" i="2" s="1"/>
  <c r="C161" i="2"/>
  <c r="C257" i="2"/>
  <c r="C115" i="2"/>
  <c r="C188" i="2"/>
  <c r="B97" i="2"/>
  <c r="B152" i="2"/>
  <c r="B62" i="2" l="1"/>
  <c r="C210" i="2"/>
  <c r="C120" i="2"/>
  <c r="C108" i="2"/>
  <c r="C270" i="2"/>
  <c r="D182" i="2"/>
  <c r="D184" i="2" s="1"/>
  <c r="C261" i="2"/>
  <c r="C228" i="2"/>
  <c r="C165" i="2"/>
  <c r="C144" i="2"/>
  <c r="C146" i="2" s="1"/>
  <c r="C219" i="2"/>
  <c r="C89" i="2"/>
  <c r="C91" i="2" s="1"/>
  <c r="D193" i="2"/>
  <c r="D196" i="2" s="1"/>
  <c r="D170" i="2"/>
  <c r="D173" i="2" s="1"/>
  <c r="C279" i="2"/>
  <c r="B75" i="2" l="1"/>
  <c r="B77" i="2" s="1"/>
  <c r="D200" i="2"/>
  <c r="C137" i="2"/>
  <c r="C110" i="2"/>
  <c r="D157" i="2"/>
  <c r="C124" i="2"/>
  <c r="C95" i="2"/>
  <c r="D222" i="2"/>
  <c r="D188" i="2"/>
  <c r="D213" i="2"/>
  <c r="D177" i="2"/>
  <c r="D204" i="2"/>
  <c r="D273" i="2"/>
  <c r="C150" i="2"/>
  <c r="D255" i="2"/>
  <c r="D264" i="2"/>
  <c r="C139" i="2" l="1"/>
  <c r="B79" i="2"/>
  <c r="B81" i="2"/>
  <c r="C15" i="2" s="1"/>
  <c r="C21" i="2" s="1"/>
  <c r="C97" i="2"/>
  <c r="D266" i="2"/>
  <c r="D102" i="2"/>
  <c r="D104" i="2" s="1"/>
  <c r="C126" i="2"/>
  <c r="E182" i="2"/>
  <c r="E184" i="2" s="1"/>
  <c r="E170" i="2"/>
  <c r="E173" i="2" s="1"/>
  <c r="D215" i="2"/>
  <c r="D275" i="2"/>
  <c r="D257" i="2"/>
  <c r="E193" i="2"/>
  <c r="E196" i="2" s="1"/>
  <c r="D161" i="2"/>
  <c r="D206" i="2"/>
  <c r="D224" i="2"/>
  <c r="C152" i="2"/>
  <c r="D131" i="2" l="1"/>
  <c r="D133" i="2" s="1"/>
  <c r="C62" i="2"/>
  <c r="E188" i="2"/>
  <c r="D108" i="2"/>
  <c r="D279" i="2"/>
  <c r="D219" i="2"/>
  <c r="D270" i="2"/>
  <c r="D165" i="2"/>
  <c r="E200" i="2"/>
  <c r="D210" i="2"/>
  <c r="D144" i="2"/>
  <c r="D146" i="2" s="1"/>
  <c r="D228" i="2"/>
  <c r="D261" i="2"/>
  <c r="E177" i="2"/>
  <c r="D115" i="2"/>
  <c r="D89" i="2"/>
  <c r="D91" i="2" s="1"/>
  <c r="J62" i="2" l="1"/>
  <c r="C75" i="2"/>
  <c r="C77" i="2" s="1"/>
  <c r="M62" i="2"/>
  <c r="E157" i="2"/>
  <c r="E222" i="2"/>
  <c r="F193" i="2"/>
  <c r="F196" i="2" s="1"/>
  <c r="E213" i="2"/>
  <c r="D120" i="2"/>
  <c r="F182" i="2"/>
  <c r="F184" i="2" s="1"/>
  <c r="E204" i="2"/>
  <c r="E255" i="2"/>
  <c r="D110" i="2"/>
  <c r="E264" i="2"/>
  <c r="F170" i="2"/>
  <c r="F173" i="2" s="1"/>
  <c r="D150" i="2"/>
  <c r="E273" i="2"/>
  <c r="D139" i="2" l="1"/>
  <c r="D137" i="2"/>
  <c r="N62" i="2"/>
  <c r="N76" i="2" s="1"/>
  <c r="L62" i="2"/>
  <c r="L76" i="2" s="1"/>
  <c r="C79" i="2"/>
  <c r="C81" i="2"/>
  <c r="D15" i="2" s="1"/>
  <c r="D21" i="2" s="1"/>
  <c r="F188" i="2"/>
  <c r="E102" i="2"/>
  <c r="E104" i="2" s="1"/>
  <c r="F200" i="2"/>
  <c r="D124" i="2"/>
  <c r="E224" i="2"/>
  <c r="E161" i="2"/>
  <c r="F177" i="2"/>
  <c r="E257" i="2"/>
  <c r="E206" i="2"/>
  <c r="D152" i="2"/>
  <c r="E275" i="2"/>
  <c r="E266" i="2"/>
  <c r="E215" i="2"/>
  <c r="E131" i="2" l="1"/>
  <c r="E133" i="2" s="1"/>
  <c r="D97" i="2"/>
  <c r="D95" i="2"/>
  <c r="H14" i="2"/>
  <c r="E144" i="2"/>
  <c r="E146" i="2" s="1"/>
  <c r="E108" i="2"/>
  <c r="E219" i="2"/>
  <c r="E270" i="2"/>
  <c r="E228" i="2"/>
  <c r="G182" i="2"/>
  <c r="G184" i="2" s="1"/>
  <c r="G193" i="2"/>
  <c r="G196" i="2" s="1"/>
  <c r="E279" i="2"/>
  <c r="E261" i="2"/>
  <c r="D126" i="2"/>
  <c r="G170" i="2"/>
  <c r="G173" i="2" s="1"/>
  <c r="E210" i="2"/>
  <c r="E165" i="2"/>
  <c r="E89" i="2" l="1"/>
  <c r="E91" i="2" s="1"/>
  <c r="D62" i="2"/>
  <c r="D75" i="2" s="1"/>
  <c r="D77" i="2" s="1"/>
  <c r="E137" i="2"/>
  <c r="F273" i="2"/>
  <c r="F222" i="2"/>
  <c r="E110" i="2"/>
  <c r="F157" i="2"/>
  <c r="F264" i="2"/>
  <c r="E115" i="2"/>
  <c r="G200" i="2"/>
  <c r="F213" i="2"/>
  <c r="F204" i="2"/>
  <c r="G188" i="2"/>
  <c r="G177" i="2"/>
  <c r="F255" i="2"/>
  <c r="E139" i="2" l="1"/>
  <c r="D79" i="2"/>
  <c r="D81" i="2"/>
  <c r="E15" i="2" s="1"/>
  <c r="E21" i="2" s="1"/>
  <c r="F257" i="2"/>
  <c r="F275" i="2"/>
  <c r="E150" i="2"/>
  <c r="F266" i="2"/>
  <c r="F161" i="2"/>
  <c r="F215" i="2"/>
  <c r="E120" i="2"/>
  <c r="F102" i="2"/>
  <c r="F104" i="2" s="1"/>
  <c r="F224" i="2"/>
  <c r="F206" i="2"/>
  <c r="F131" i="2" l="1"/>
  <c r="F133" i="2" s="1"/>
  <c r="E97" i="2"/>
  <c r="E95" i="2"/>
  <c r="F279" i="2"/>
  <c r="F210" i="2"/>
  <c r="F219" i="2"/>
  <c r="F261" i="2"/>
  <c r="E124" i="2"/>
  <c r="F228" i="2"/>
  <c r="F108" i="2"/>
  <c r="F165" i="2"/>
  <c r="E152" i="2"/>
  <c r="F270" i="2"/>
  <c r="F89" i="2" l="1"/>
  <c r="F91" i="2" s="1"/>
  <c r="G255" i="2"/>
  <c r="F110" i="2"/>
  <c r="G204" i="2"/>
  <c r="G264" i="2"/>
  <c r="G222" i="2"/>
  <c r="G213" i="2"/>
  <c r="G273" i="2"/>
  <c r="F144" i="2"/>
  <c r="F146" i="2" s="1"/>
  <c r="G157" i="2"/>
  <c r="E126" i="2"/>
  <c r="E62" i="2" l="1"/>
  <c r="E75" i="2" s="1"/>
  <c r="E77" i="2" s="1"/>
  <c r="F139" i="2"/>
  <c r="F137" i="2"/>
  <c r="G215" i="2"/>
  <c r="G161" i="2"/>
  <c r="G224" i="2"/>
  <c r="G102" i="2"/>
  <c r="G104" i="2" s="1"/>
  <c r="F115" i="2"/>
  <c r="G206" i="2"/>
  <c r="G266" i="2"/>
  <c r="G257" i="2"/>
  <c r="G275" i="2"/>
  <c r="G131" i="2" l="1"/>
  <c r="G133" i="2" s="1"/>
  <c r="E79" i="2"/>
  <c r="E81" i="2"/>
  <c r="F15" i="2" s="1"/>
  <c r="F21" i="2" s="1"/>
  <c r="F97" i="2"/>
  <c r="F95" i="2"/>
  <c r="G108" i="2"/>
  <c r="G165" i="2"/>
  <c r="G261" i="2"/>
  <c r="G219" i="2"/>
  <c r="G137" i="2"/>
  <c r="G270" i="2"/>
  <c r="F120" i="2"/>
  <c r="G228" i="2"/>
  <c r="G279" i="2"/>
  <c r="G210" i="2"/>
  <c r="G89" i="2" l="1"/>
  <c r="G91" i="2" s="1"/>
  <c r="F152" i="2"/>
  <c r="F150" i="2"/>
  <c r="G139" i="2"/>
  <c r="G110" i="2"/>
  <c r="F124" i="2"/>
  <c r="G144" i="2" l="1"/>
  <c r="G146" i="2" s="1"/>
  <c r="G95" i="2"/>
  <c r="F126" i="2"/>
  <c r="G97" i="2" l="1"/>
  <c r="F62" i="2"/>
  <c r="F75" i="2" s="1"/>
  <c r="F77" i="2" s="1"/>
  <c r="G115" i="2"/>
  <c r="F79" i="2" l="1"/>
  <c r="F81" i="2"/>
  <c r="G15" i="2" s="1"/>
  <c r="G21" i="2" s="1"/>
  <c r="G152" i="2"/>
  <c r="G150" i="2"/>
  <c r="G120" i="2"/>
  <c r="G124" i="2" l="1"/>
  <c r="G126" i="2" l="1"/>
  <c r="G62" i="2" l="1"/>
  <c r="G75" i="2" s="1"/>
  <c r="G77" i="2" s="1"/>
  <c r="G79" i="2" l="1"/>
  <c r="G81" i="2"/>
  <c r="F28" i="7" l="1"/>
  <c r="C28" i="7"/>
  <c r="B60" i="7"/>
  <c r="E28" i="7"/>
  <c r="D28" i="7"/>
  <c r="B28" i="7"/>
  <c r="M28" i="7" s="1"/>
  <c r="C60" i="7"/>
  <c r="J60" i="7" s="1"/>
  <c r="G28" i="7"/>
  <c r="B238" i="7" l="1"/>
  <c r="B236" i="7"/>
  <c r="D250" i="7"/>
  <c r="L60" i="7"/>
  <c r="B248" i="7"/>
  <c r="B250" i="7"/>
  <c r="C238" i="7"/>
  <c r="C250" i="7"/>
  <c r="M60" i="7"/>
  <c r="N60" i="7" s="1"/>
  <c r="J28" i="7"/>
  <c r="B252" i="7" l="1"/>
  <c r="L28" i="7"/>
  <c r="N28" i="7"/>
  <c r="B240" i="7"/>
  <c r="C233" i="7" l="1"/>
  <c r="C244" i="7"/>
  <c r="C248" i="7" l="1"/>
  <c r="C236" i="7"/>
  <c r="C240" i="7" l="1"/>
  <c r="C252" i="7"/>
  <c r="D244" i="7" l="1"/>
  <c r="D240" i="7"/>
  <c r="E240" i="7" l="1"/>
  <c r="D248" i="7"/>
  <c r="F240" i="7" l="1"/>
  <c r="D252" i="7"/>
  <c r="E252" i="7" l="1"/>
  <c r="G240" i="7"/>
  <c r="F252" i="7" l="1"/>
  <c r="G252" i="7" l="1"/>
  <c r="C61" i="7" l="1"/>
  <c r="B29" i="7"/>
  <c r="G214" i="7"/>
  <c r="G67" i="7"/>
  <c r="G47" i="7"/>
  <c r="E205" i="7"/>
  <c r="B36" i="7"/>
  <c r="D30" i="7"/>
  <c r="F214" i="7"/>
  <c r="D45" i="7"/>
  <c r="G64" i="7"/>
  <c r="C58" i="7"/>
  <c r="G59" i="7"/>
  <c r="B65" i="7"/>
  <c r="C49" i="7"/>
  <c r="F70" i="7"/>
  <c r="F29" i="7"/>
  <c r="F47" i="7"/>
  <c r="F63" i="7"/>
  <c r="C47" i="7"/>
  <c r="B70" i="7"/>
  <c r="C67" i="7"/>
  <c r="B37" i="7"/>
  <c r="E53" i="7"/>
  <c r="B57" i="7"/>
  <c r="E57" i="7"/>
  <c r="D27" i="7"/>
  <c r="B55" i="7"/>
  <c r="C65" i="7"/>
  <c r="G66" i="7"/>
  <c r="D84" i="7"/>
  <c r="D25" i="7"/>
  <c r="D83" i="7"/>
  <c r="C63" i="7"/>
  <c r="D60" i="7"/>
  <c r="B69" i="7"/>
  <c r="B45" i="7"/>
  <c r="F50" i="7"/>
  <c r="E48" i="7"/>
  <c r="D59" i="7"/>
  <c r="C68" i="7"/>
  <c r="E83" i="7"/>
  <c r="E25" i="7"/>
  <c r="E84" i="7"/>
  <c r="F223" i="7"/>
  <c r="D58" i="7"/>
  <c r="D64" i="7"/>
  <c r="D49" i="7"/>
  <c r="D74" i="7"/>
  <c r="B59" i="7"/>
  <c r="E73" i="7"/>
  <c r="G72" i="7"/>
  <c r="F31" i="7"/>
  <c r="F57" i="7"/>
  <c r="E45" i="7"/>
  <c r="D65" i="7"/>
  <c r="B49" i="7"/>
  <c r="C46" i="7"/>
  <c r="F51" i="7"/>
  <c r="E51" i="7"/>
  <c r="F26" i="7"/>
  <c r="E63" i="7"/>
  <c r="B68" i="7"/>
  <c r="G34" i="7"/>
  <c r="C66" i="7"/>
  <c r="C69" i="7"/>
  <c r="J69" i="7" s="1"/>
  <c r="G45" i="7"/>
  <c r="G48" i="7"/>
  <c r="G52" i="7"/>
  <c r="G68" i="7"/>
  <c r="D53" i="7"/>
  <c r="C214" i="7"/>
  <c r="B73" i="7"/>
  <c r="B63" i="7"/>
  <c r="M63" i="7" s="1"/>
  <c r="B67" i="7"/>
  <c r="E36" i="7"/>
  <c r="B35" i="7"/>
  <c r="E56" i="7"/>
  <c r="G49" i="7"/>
  <c r="C70" i="7"/>
  <c r="B33" i="7"/>
  <c r="G71" i="7"/>
  <c r="C30" i="7"/>
  <c r="C34" i="7"/>
  <c r="F205" i="7"/>
  <c r="G50" i="7"/>
  <c r="F59" i="7"/>
  <c r="B56" i="7"/>
  <c r="B50" i="7"/>
  <c r="E58" i="7"/>
  <c r="G51" i="7"/>
  <c r="F49" i="7"/>
  <c r="B26" i="7"/>
  <c r="B205" i="7"/>
  <c r="F60" i="7"/>
  <c r="F30" i="7"/>
  <c r="G27" i="7"/>
  <c r="F34" i="7"/>
  <c r="D70" i="7"/>
  <c r="E69" i="7"/>
  <c r="B214" i="7"/>
  <c r="F35" i="7"/>
  <c r="F53" i="7"/>
  <c r="F56" i="7"/>
  <c r="D44" i="7"/>
  <c r="F74" i="7"/>
  <c r="C29" i="7"/>
  <c r="J29" i="7" s="1"/>
  <c r="D214" i="7"/>
  <c r="G33" i="7"/>
  <c r="B46" i="7"/>
  <c r="M46" i="7" s="1"/>
  <c r="G69" i="7"/>
  <c r="D31" i="7"/>
  <c r="C57" i="7"/>
  <c r="J57" i="7" s="1"/>
  <c r="G60" i="7"/>
  <c r="E37" i="7"/>
  <c r="D26" i="7"/>
  <c r="G205" i="7"/>
  <c r="C50" i="7"/>
  <c r="F32" i="7"/>
  <c r="C52" i="7"/>
  <c r="F33" i="7"/>
  <c r="C45" i="7"/>
  <c r="E34" i="7"/>
  <c r="E67" i="7"/>
  <c r="D205" i="7"/>
  <c r="C72" i="7"/>
  <c r="B44" i="7"/>
  <c r="F83" i="7"/>
  <c r="F84" i="7"/>
  <c r="F25" i="7"/>
  <c r="G55" i="7"/>
  <c r="E35" i="7"/>
  <c r="G54" i="7"/>
  <c r="G83" i="7"/>
  <c r="G25" i="7"/>
  <c r="G84" i="7"/>
  <c r="D56" i="7"/>
  <c r="E60" i="7"/>
  <c r="G56" i="7"/>
  <c r="E29" i="7"/>
  <c r="F73" i="7"/>
  <c r="F71" i="7"/>
  <c r="G30" i="7"/>
  <c r="E26" i="7"/>
  <c r="B58" i="7"/>
  <c r="G35" i="7"/>
  <c r="F37" i="7"/>
  <c r="F52" i="7"/>
  <c r="C54" i="7"/>
  <c r="B52" i="7"/>
  <c r="M52" i="7" s="1"/>
  <c r="E54" i="7"/>
  <c r="D71" i="7"/>
  <c r="F45" i="7"/>
  <c r="F36" i="7"/>
  <c r="F55" i="7"/>
  <c r="D63" i="7"/>
  <c r="F65" i="7"/>
  <c r="D33" i="7"/>
  <c r="D57" i="7"/>
  <c r="D47" i="7"/>
  <c r="C44" i="7"/>
  <c r="C55" i="7"/>
  <c r="J55" i="7" s="1"/>
  <c r="B48" i="7"/>
  <c r="E30" i="7"/>
  <c r="C205" i="7"/>
  <c r="C33" i="7"/>
  <c r="C26" i="7"/>
  <c r="E64" i="7"/>
  <c r="F61" i="7"/>
  <c r="E223" i="7"/>
  <c r="C51" i="7"/>
  <c r="B72" i="7"/>
  <c r="G46" i="7"/>
  <c r="B61" i="7"/>
  <c r="M61" i="7" s="1"/>
  <c r="B32" i="7"/>
  <c r="G26" i="7"/>
  <c r="E71" i="7"/>
  <c r="E32" i="7"/>
  <c r="B53" i="7"/>
  <c r="E50" i="7"/>
  <c r="B34" i="7"/>
  <c r="E31" i="7"/>
  <c r="E68" i="7"/>
  <c r="B47" i="7"/>
  <c r="C56" i="7"/>
  <c r="J56" i="7" s="1"/>
  <c r="B74" i="7"/>
  <c r="D32" i="7"/>
  <c r="C48" i="7"/>
  <c r="D34" i="7"/>
  <c r="E47" i="7"/>
  <c r="E59" i="7"/>
  <c r="F69" i="7"/>
  <c r="D73" i="7"/>
  <c r="F72" i="7"/>
  <c r="E72" i="7"/>
  <c r="C32" i="7"/>
  <c r="G53" i="7"/>
  <c r="D61" i="7"/>
  <c r="D50" i="7"/>
  <c r="F46" i="7"/>
  <c r="G73" i="7"/>
  <c r="E27" i="7"/>
  <c r="D66" i="7"/>
  <c r="C37" i="7"/>
  <c r="J37" i="7" s="1"/>
  <c r="G32" i="7"/>
  <c r="E61" i="7"/>
  <c r="B31" i="7"/>
  <c r="G58" i="7"/>
  <c r="F44" i="7"/>
  <c r="D69" i="7"/>
  <c r="C71" i="7"/>
  <c r="G37" i="7"/>
  <c r="D36" i="7"/>
  <c r="G223" i="7"/>
  <c r="E65" i="7"/>
  <c r="B51" i="7"/>
  <c r="F27" i="7"/>
  <c r="F68" i="7"/>
  <c r="E70" i="7"/>
  <c r="B64" i="7"/>
  <c r="B25" i="7"/>
  <c r="C223" i="7"/>
  <c r="D29" i="7"/>
  <c r="D55" i="7"/>
  <c r="D46" i="7"/>
  <c r="G44" i="7"/>
  <c r="C64" i="7"/>
  <c r="E52" i="7"/>
  <c r="E49" i="7"/>
  <c r="D51" i="7"/>
  <c r="C36" i="7"/>
  <c r="J36" i="7" s="1"/>
  <c r="E66" i="7"/>
  <c r="D48" i="7"/>
  <c r="B27" i="7"/>
  <c r="E214" i="7"/>
  <c r="C35" i="7"/>
  <c r="C73" i="7"/>
  <c r="E74" i="7"/>
  <c r="C59" i="7"/>
  <c r="F58" i="7"/>
  <c r="F48" i="7"/>
  <c r="D67" i="7"/>
  <c r="D35" i="7"/>
  <c r="G57" i="7"/>
  <c r="C74" i="7"/>
  <c r="B71" i="7"/>
  <c r="G65" i="7"/>
  <c r="G61" i="7"/>
  <c r="F66" i="7"/>
  <c r="C27" i="7"/>
  <c r="J27" i="7" s="1"/>
  <c r="G70" i="7"/>
  <c r="D68" i="7"/>
  <c r="E33" i="7"/>
  <c r="F54" i="7"/>
  <c r="E44" i="7"/>
  <c r="D54" i="7"/>
  <c r="G63" i="7"/>
  <c r="G29" i="7"/>
  <c r="D52" i="7"/>
  <c r="B54" i="7"/>
  <c r="B30" i="7"/>
  <c r="D223" i="7"/>
  <c r="C53" i="7"/>
  <c r="D37" i="7"/>
  <c r="G31" i="7"/>
  <c r="B223" i="7"/>
  <c r="F64" i="7"/>
  <c r="C31" i="7"/>
  <c r="C83" i="7"/>
  <c r="C25" i="7"/>
  <c r="C84" i="7"/>
  <c r="B66" i="7"/>
  <c r="E55" i="7"/>
  <c r="G36" i="7"/>
  <c r="D72" i="7"/>
  <c r="G74" i="7"/>
  <c r="E46" i="7"/>
  <c r="F67" i="7"/>
  <c r="B149" i="7"/>
  <c r="B94" i="7"/>
  <c r="B206" i="7"/>
  <c r="B215" i="7"/>
  <c r="B198" i="7"/>
  <c r="B107" i="7"/>
  <c r="B175" i="7"/>
  <c r="B163" i="7"/>
  <c r="B120" i="7"/>
  <c r="B257" i="7"/>
  <c r="B136" i="7"/>
  <c r="B186" i="7"/>
  <c r="B266" i="7"/>
  <c r="B275" i="7"/>
  <c r="B224" i="7"/>
  <c r="M71" i="7" l="1"/>
  <c r="J73" i="7"/>
  <c r="L73" i="7" s="1"/>
  <c r="M26" i="7"/>
  <c r="M70" i="7"/>
  <c r="J31" i="7"/>
  <c r="M64" i="7"/>
  <c r="J32" i="7"/>
  <c r="J48" i="7"/>
  <c r="L48" i="7" s="1"/>
  <c r="M59" i="7"/>
  <c r="M49" i="7"/>
  <c r="J68" i="7"/>
  <c r="M66" i="7"/>
  <c r="J33" i="7"/>
  <c r="J50" i="7"/>
  <c r="M65" i="7"/>
  <c r="M54" i="7"/>
  <c r="J35" i="7"/>
  <c r="M72" i="7"/>
  <c r="J34" i="7"/>
  <c r="J47" i="7"/>
  <c r="J58" i="7"/>
  <c r="M53" i="7"/>
  <c r="J51" i="7"/>
  <c r="J30" i="7"/>
  <c r="L30" i="7" s="1"/>
  <c r="M67" i="7"/>
  <c r="M74" i="7"/>
  <c r="J45" i="7"/>
  <c r="F107" i="7"/>
  <c r="D175" i="7"/>
  <c r="D268" i="7"/>
  <c r="F208" i="7"/>
  <c r="F277" i="7"/>
  <c r="C268" i="7"/>
  <c r="E277" i="7"/>
  <c r="G107" i="7"/>
  <c r="E217" i="7"/>
  <c r="E268" i="7"/>
  <c r="B226" i="7"/>
  <c r="E107" i="7"/>
  <c r="F163" i="7"/>
  <c r="C198" i="7"/>
  <c r="F198" i="7"/>
  <c r="F94" i="7"/>
  <c r="D149" i="7"/>
  <c r="G226" i="7"/>
  <c r="G186" i="7"/>
  <c r="M51" i="7"/>
  <c r="M47" i="7"/>
  <c r="N47" i="7" s="1"/>
  <c r="J52" i="7"/>
  <c r="M56" i="7"/>
  <c r="J70" i="7"/>
  <c r="D82" i="7"/>
  <c r="D38" i="7"/>
  <c r="D40" i="7" s="1"/>
  <c r="F149" i="7"/>
  <c r="E259" i="7"/>
  <c r="D136" i="7"/>
  <c r="F226" i="7"/>
  <c r="E94" i="7"/>
  <c r="B123" i="7"/>
  <c r="E186" i="7"/>
  <c r="B217" i="7"/>
  <c r="F123" i="7"/>
  <c r="D94" i="7"/>
  <c r="G259" i="7"/>
  <c r="J53" i="7"/>
  <c r="J59" i="7"/>
  <c r="L36" i="7"/>
  <c r="M31" i="7"/>
  <c r="N31" i="7" s="1"/>
  <c r="M32" i="7"/>
  <c r="N32" i="7" s="1"/>
  <c r="J26" i="7"/>
  <c r="G38" i="7"/>
  <c r="G40" i="7" s="1"/>
  <c r="G82" i="7"/>
  <c r="M44" i="7"/>
  <c r="M68" i="7"/>
  <c r="M37" i="7"/>
  <c r="N37" i="7" s="1"/>
  <c r="J49" i="7"/>
  <c r="M36" i="7"/>
  <c r="N36" i="7" s="1"/>
  <c r="D217" i="7"/>
  <c r="D123" i="7"/>
  <c r="B208" i="7"/>
  <c r="D208" i="7"/>
  <c r="C82" i="7"/>
  <c r="C38" i="7"/>
  <c r="C40" i="7" s="1"/>
  <c r="J25" i="7"/>
  <c r="L33" i="7"/>
  <c r="J72" i="7"/>
  <c r="L50" i="7"/>
  <c r="J67" i="7"/>
  <c r="G217" i="7"/>
  <c r="G277" i="7"/>
  <c r="E149" i="7"/>
  <c r="C149" i="7"/>
  <c r="E136" i="7"/>
  <c r="D163" i="7"/>
  <c r="C217" i="7"/>
  <c r="E175" i="7"/>
  <c r="M30" i="7"/>
  <c r="J74" i="7"/>
  <c r="B38" i="7"/>
  <c r="B40" i="7" s="1"/>
  <c r="M25" i="7"/>
  <c r="M34" i="7"/>
  <c r="J54" i="7"/>
  <c r="M35" i="7"/>
  <c r="N35" i="7" s="1"/>
  <c r="M45" i="7"/>
  <c r="J65" i="7"/>
  <c r="B277" i="7"/>
  <c r="C208" i="7"/>
  <c r="D226" i="7"/>
  <c r="C175" i="7"/>
  <c r="F175" i="7"/>
  <c r="D277" i="7"/>
  <c r="F136" i="7"/>
  <c r="E123" i="7"/>
  <c r="G208" i="7"/>
  <c r="C259" i="7"/>
  <c r="D198" i="7"/>
  <c r="G94" i="7"/>
  <c r="E226" i="7"/>
  <c r="L31" i="7"/>
  <c r="L35" i="7"/>
  <c r="L37" i="7"/>
  <c r="L32" i="7"/>
  <c r="M69" i="7"/>
  <c r="N69" i="7" s="1"/>
  <c r="M55" i="7"/>
  <c r="N55" i="7" s="1"/>
  <c r="L47" i="7"/>
  <c r="L58" i="7"/>
  <c r="F268" i="7"/>
  <c r="G198" i="7"/>
  <c r="F217" i="7"/>
  <c r="G149" i="7"/>
  <c r="G123" i="7"/>
  <c r="F186" i="7"/>
  <c r="C163" i="7"/>
  <c r="C94" i="7"/>
  <c r="E198" i="7"/>
  <c r="E163" i="7"/>
  <c r="J64" i="7"/>
  <c r="J71" i="7"/>
  <c r="L51" i="7"/>
  <c r="N51" i="7"/>
  <c r="M48" i="7"/>
  <c r="N48" i="7" s="1"/>
  <c r="L29" i="7"/>
  <c r="E38" i="7"/>
  <c r="E40" i="7" s="1"/>
  <c r="E82" i="7"/>
  <c r="B268" i="7"/>
  <c r="G268" i="7"/>
  <c r="D107" i="7"/>
  <c r="F259" i="7"/>
  <c r="C186" i="7"/>
  <c r="C123" i="7"/>
  <c r="D186" i="7"/>
  <c r="C226" i="7"/>
  <c r="B259" i="7"/>
  <c r="L27" i="7"/>
  <c r="N27" i="7"/>
  <c r="M27" i="7"/>
  <c r="L55" i="7"/>
  <c r="F82" i="7"/>
  <c r="F38" i="7"/>
  <c r="F40" i="7" s="1"/>
  <c r="L69" i="7"/>
  <c r="J46" i="7"/>
  <c r="J63" i="7"/>
  <c r="M29" i="7"/>
  <c r="N29" i="7" s="1"/>
  <c r="C277" i="7"/>
  <c r="G163" i="7"/>
  <c r="E208" i="7"/>
  <c r="C136" i="7"/>
  <c r="D259" i="7"/>
  <c r="C107" i="7"/>
  <c r="G175" i="7"/>
  <c r="G136" i="7"/>
  <c r="N56" i="7"/>
  <c r="L56" i="7"/>
  <c r="J44" i="7"/>
  <c r="M58" i="7"/>
  <c r="N58" i="7" s="1"/>
  <c r="L57" i="7"/>
  <c r="M50" i="7"/>
  <c r="N50" i="7" s="1"/>
  <c r="M33" i="7"/>
  <c r="N33" i="7" s="1"/>
  <c r="M73" i="7"/>
  <c r="N73" i="7" s="1"/>
  <c r="J66" i="7"/>
  <c r="M57" i="7"/>
  <c r="N57" i="7" s="1"/>
  <c r="J61" i="7"/>
  <c r="B270" i="7"/>
  <c r="B177" i="7"/>
  <c r="B200" i="7"/>
  <c r="B279" i="7"/>
  <c r="B261" i="7"/>
  <c r="B165" i="7"/>
  <c r="B210" i="7"/>
  <c r="B188" i="7"/>
  <c r="B150" i="7"/>
  <c r="B228" i="7"/>
  <c r="B219" i="7"/>
  <c r="N34" i="7" l="1"/>
  <c r="N68" i="7"/>
  <c r="N30" i="7"/>
  <c r="L68" i="7"/>
  <c r="N45" i="7"/>
  <c r="L34" i="7"/>
  <c r="L45" i="7"/>
  <c r="L66" i="7"/>
  <c r="N66" i="7"/>
  <c r="L44" i="7"/>
  <c r="N44" i="7"/>
  <c r="N64" i="7"/>
  <c r="L64" i="7"/>
  <c r="N65" i="7"/>
  <c r="L65" i="7"/>
  <c r="L74" i="7"/>
  <c r="N74" i="7"/>
  <c r="N25" i="7"/>
  <c r="L25" i="7"/>
  <c r="N59" i="7"/>
  <c r="L59" i="7"/>
  <c r="N61" i="7"/>
  <c r="L61" i="7"/>
  <c r="N54" i="7"/>
  <c r="L54" i="7"/>
  <c r="N67" i="7"/>
  <c r="L67" i="7"/>
  <c r="N53" i="7"/>
  <c r="L53" i="7"/>
  <c r="N63" i="7"/>
  <c r="L63" i="7"/>
  <c r="N49" i="7"/>
  <c r="L49" i="7"/>
  <c r="N26" i="7"/>
  <c r="L26" i="7"/>
  <c r="L70" i="7"/>
  <c r="N70" i="7"/>
  <c r="N46" i="7"/>
  <c r="L46" i="7"/>
  <c r="N71" i="7"/>
  <c r="L71" i="7"/>
  <c r="N72" i="7"/>
  <c r="L72" i="7"/>
  <c r="L52" i="7"/>
  <c r="N52" i="7"/>
  <c r="C222" i="7"/>
  <c r="C193" i="7"/>
  <c r="C196" i="7" s="1"/>
  <c r="C255" i="7"/>
  <c r="C273" i="7"/>
  <c r="C213" i="7"/>
  <c r="B152" i="7"/>
  <c r="C204" i="7"/>
  <c r="C264" i="7"/>
  <c r="B137" i="7"/>
  <c r="B139" i="7"/>
  <c r="C170" i="7"/>
  <c r="C173" i="7" s="1"/>
  <c r="C182" i="7"/>
  <c r="C184" i="7" s="1"/>
  <c r="C157" i="7"/>
  <c r="B126" i="7" l="1"/>
  <c r="B124" i="7"/>
  <c r="B97" i="7"/>
  <c r="B95" i="7"/>
  <c r="B110" i="7"/>
  <c r="B108" i="7"/>
  <c r="C131" i="7"/>
  <c r="C133" i="7" s="1"/>
  <c r="C275" i="7"/>
  <c r="C200" i="7"/>
  <c r="C144" i="7"/>
  <c r="C146" i="7" s="1"/>
  <c r="C224" i="7"/>
  <c r="C188" i="7"/>
  <c r="C177" i="7"/>
  <c r="C215" i="7"/>
  <c r="C266" i="7"/>
  <c r="C161" i="7"/>
  <c r="C206" i="7"/>
  <c r="C257" i="7"/>
  <c r="B62" i="7" l="1"/>
  <c r="C270" i="7"/>
  <c r="D182" i="7"/>
  <c r="D184" i="7" s="1"/>
  <c r="C108" i="7"/>
  <c r="C261" i="7"/>
  <c r="C165" i="7"/>
  <c r="C219" i="7"/>
  <c r="D193" i="7"/>
  <c r="D196" i="7" s="1"/>
  <c r="C279" i="7"/>
  <c r="C228" i="7"/>
  <c r="D170" i="7"/>
  <c r="D173" i="7" s="1"/>
  <c r="C210" i="7"/>
  <c r="C115" i="7" l="1"/>
  <c r="C120" i="7"/>
  <c r="C89" i="7"/>
  <c r="C91" i="7" s="1"/>
  <c r="B75" i="7"/>
  <c r="B77" i="7" s="1"/>
  <c r="C102" i="7"/>
  <c r="C104" i="7" s="1"/>
  <c r="C110" i="7"/>
  <c r="D188" i="7"/>
  <c r="D157" i="7"/>
  <c r="D213" i="7"/>
  <c r="D264" i="7"/>
  <c r="D177" i="7"/>
  <c r="D273" i="7"/>
  <c r="D255" i="7"/>
  <c r="C95" i="7"/>
  <c r="D204" i="7"/>
  <c r="D222" i="7"/>
  <c r="D200" i="7"/>
  <c r="C152" i="7" l="1"/>
  <c r="C150" i="7"/>
  <c r="C139" i="7"/>
  <c r="C137" i="7"/>
  <c r="B79" i="7"/>
  <c r="B81" i="7"/>
  <c r="C15" i="7" s="1"/>
  <c r="C21" i="7" s="1"/>
  <c r="D102" i="7"/>
  <c r="D104" i="7" s="1"/>
  <c r="E170" i="7"/>
  <c r="E173" i="7" s="1"/>
  <c r="C97" i="7"/>
  <c r="D257" i="7"/>
  <c r="D161" i="7"/>
  <c r="D266" i="7"/>
  <c r="D215" i="7"/>
  <c r="E193" i="7"/>
  <c r="E196" i="7" s="1"/>
  <c r="D224" i="7"/>
  <c r="D206" i="7"/>
  <c r="D275" i="7"/>
  <c r="E182" i="7"/>
  <c r="E184" i="7" s="1"/>
  <c r="D131" i="7" l="1"/>
  <c r="D133" i="7" s="1"/>
  <c r="D144" i="7"/>
  <c r="D146" i="7" s="1"/>
  <c r="C126" i="7"/>
  <c r="C124" i="7"/>
  <c r="E177" i="7"/>
  <c r="E188" i="7"/>
  <c r="D279" i="7"/>
  <c r="D210" i="7"/>
  <c r="D270" i="7"/>
  <c r="D89" i="7"/>
  <c r="D91" i="7" s="1"/>
  <c r="D219" i="7"/>
  <c r="D108" i="7"/>
  <c r="E200" i="7"/>
  <c r="D165" i="7"/>
  <c r="D228" i="7"/>
  <c r="D261" i="7"/>
  <c r="D137" i="7" l="1"/>
  <c r="D115" i="7"/>
  <c r="C62" i="7"/>
  <c r="E204" i="7"/>
  <c r="F182" i="7"/>
  <c r="F184" i="7" s="1"/>
  <c r="E222" i="7"/>
  <c r="D120" i="7"/>
  <c r="F170" i="7"/>
  <c r="F173" i="7" s="1"/>
  <c r="E264" i="7"/>
  <c r="E255" i="7"/>
  <c r="D110" i="7"/>
  <c r="E157" i="7"/>
  <c r="E213" i="7"/>
  <c r="F193" i="7"/>
  <c r="F196" i="7" s="1"/>
  <c r="E273" i="7"/>
  <c r="D152" i="7" l="1"/>
  <c r="D150" i="7"/>
  <c r="J62" i="7"/>
  <c r="C75" i="7"/>
  <c r="C77" i="7" s="1"/>
  <c r="M62" i="7"/>
  <c r="E144" i="7"/>
  <c r="E146" i="7" s="1"/>
  <c r="F177" i="7"/>
  <c r="E206" i="7"/>
  <c r="F200" i="7"/>
  <c r="E215" i="7"/>
  <c r="E257" i="7"/>
  <c r="E102" i="7"/>
  <c r="E104" i="7" s="1"/>
  <c r="E275" i="7"/>
  <c r="E224" i="7"/>
  <c r="E266" i="7"/>
  <c r="E161" i="7"/>
  <c r="D139" i="7"/>
  <c r="F188" i="7"/>
  <c r="C79" i="7" l="1"/>
  <c r="C81" i="7"/>
  <c r="D15" i="7" s="1"/>
  <c r="D21" i="7" s="1"/>
  <c r="L62" i="7"/>
  <c r="L76" i="7" s="1"/>
  <c r="N62" i="7"/>
  <c r="N76" i="7" s="1"/>
  <c r="D97" i="7"/>
  <c r="D95" i="7"/>
  <c r="G182" i="7"/>
  <c r="G184" i="7" s="1"/>
  <c r="E219" i="7"/>
  <c r="E131" i="7"/>
  <c r="E133" i="7" s="1"/>
  <c r="G193" i="7"/>
  <c r="G196" i="7" s="1"/>
  <c r="E279" i="7"/>
  <c r="E165" i="7"/>
  <c r="E270" i="7"/>
  <c r="E210" i="7"/>
  <c r="D124" i="7"/>
  <c r="E261" i="7"/>
  <c r="E228" i="7"/>
  <c r="G170" i="7"/>
  <c r="G173" i="7" s="1"/>
  <c r="E89" i="7" l="1"/>
  <c r="E91" i="7" s="1"/>
  <c r="F204" i="7"/>
  <c r="F273" i="7"/>
  <c r="E108" i="7"/>
  <c r="F213" i="7"/>
  <c r="F255" i="7"/>
  <c r="G177" i="7"/>
  <c r="F264" i="7"/>
  <c r="G200" i="7"/>
  <c r="G188" i="7"/>
  <c r="D126" i="7"/>
  <c r="F157" i="7"/>
  <c r="F222" i="7"/>
  <c r="D62" i="7" l="1"/>
  <c r="D75" i="7" s="1"/>
  <c r="D77" i="7" s="1"/>
  <c r="H14" i="7"/>
  <c r="E152" i="7"/>
  <c r="E150" i="7"/>
  <c r="F224" i="7"/>
  <c r="F161" i="7"/>
  <c r="F266" i="7"/>
  <c r="E95" i="7"/>
  <c r="E97" i="7"/>
  <c r="F206" i="7"/>
  <c r="E115" i="7"/>
  <c r="F257" i="7"/>
  <c r="F215" i="7"/>
  <c r="E137" i="7"/>
  <c r="F275" i="7"/>
  <c r="E110" i="7"/>
  <c r="F144" i="7" l="1"/>
  <c r="F146" i="7" s="1"/>
  <c r="D79" i="7"/>
  <c r="D81" i="7"/>
  <c r="E15" i="7" s="1"/>
  <c r="E21" i="7" s="1"/>
  <c r="E139" i="7"/>
  <c r="F210" i="7"/>
  <c r="F89" i="7"/>
  <c r="F91" i="7" s="1"/>
  <c r="F270" i="7"/>
  <c r="F219" i="7"/>
  <c r="F228" i="7"/>
  <c r="F102" i="7"/>
  <c r="F104" i="7" s="1"/>
  <c r="F261" i="7"/>
  <c r="F131" i="7"/>
  <c r="F133" i="7" s="1"/>
  <c r="F279" i="7"/>
  <c r="F165" i="7"/>
  <c r="E120" i="7"/>
  <c r="G204" i="7" l="1"/>
  <c r="G273" i="7"/>
  <c r="G255" i="7"/>
  <c r="G222" i="7"/>
  <c r="G213" i="7"/>
  <c r="G264" i="7"/>
  <c r="G157" i="7"/>
  <c r="F152" i="7" l="1"/>
  <c r="F150" i="7"/>
  <c r="G224" i="7"/>
  <c r="G257" i="7"/>
  <c r="G266" i="7"/>
  <c r="G275" i="7"/>
  <c r="G206" i="7"/>
  <c r="F95" i="7"/>
  <c r="G215" i="7"/>
  <c r="G144" i="7"/>
  <c r="G146" i="7" s="1"/>
  <c r="G161" i="7"/>
  <c r="F110" i="7" l="1"/>
  <c r="F108" i="7"/>
  <c r="F139" i="7"/>
  <c r="F137" i="7"/>
  <c r="E126" i="7"/>
  <c r="E124" i="7"/>
  <c r="F97" i="7"/>
  <c r="G150" i="7"/>
  <c r="G131" i="7"/>
  <c r="G133" i="7" s="1"/>
  <c r="G165" i="7"/>
  <c r="G102" i="7" l="1"/>
  <c r="G104" i="7" s="1"/>
  <c r="G89" i="7"/>
  <c r="G91" i="7" s="1"/>
  <c r="E62" i="7"/>
  <c r="E75" i="7" s="1"/>
  <c r="E77" i="7" s="1"/>
  <c r="G219" i="7"/>
  <c r="F115" i="7"/>
  <c r="G261" i="7"/>
  <c r="G228" i="7"/>
  <c r="G210" i="7"/>
  <c r="G270" i="7"/>
  <c r="G279" i="7"/>
  <c r="G152" i="7"/>
  <c r="E79" i="7" l="1"/>
  <c r="E81" i="7"/>
  <c r="F15" i="7" s="1"/>
  <c r="F21" i="7" s="1"/>
  <c r="F120" i="7"/>
  <c r="G95" i="7"/>
  <c r="G139" i="7" l="1"/>
  <c r="G137" i="7"/>
  <c r="G110" i="7"/>
  <c r="G108" i="7"/>
  <c r="F124" i="7"/>
  <c r="G97" i="7"/>
  <c r="F126" i="7" l="1"/>
  <c r="F62" i="7" l="1"/>
  <c r="F75" i="7" s="1"/>
  <c r="F77" i="7" s="1"/>
  <c r="G115" i="7"/>
  <c r="F79" i="7" l="1"/>
  <c r="F81" i="7"/>
  <c r="G15" i="7" s="1"/>
  <c r="G21" i="7" s="1"/>
  <c r="G120" i="7"/>
  <c r="G124" i="7" l="1"/>
  <c r="G126" i="7"/>
  <c r="G62" i="7" l="1"/>
  <c r="G75" i="7" s="1"/>
  <c r="G77" i="7" s="1"/>
  <c r="G79" i="7" l="1"/>
  <c r="G81" i="7"/>
</calcChain>
</file>

<file path=xl/comments1.xml><?xml version="1.0" encoding="utf-8"?>
<comments xmlns="http://schemas.openxmlformats.org/spreadsheetml/2006/main">
  <authors>
    <author>Adam Morton</author>
  </authors>
  <commentList>
    <comment ref="J14" authorId="0" shapeId="0">
      <text>
        <r>
          <rPr>
            <sz val="9"/>
            <color indexed="81"/>
            <rFont val="Tahoma"/>
            <family val="2"/>
          </rPr>
          <t>Enter the date of the meeting where the budget was approved by Governors</t>
        </r>
      </text>
    </comment>
  </commentList>
</comments>
</file>

<file path=xl/comments2.xml><?xml version="1.0" encoding="utf-8"?>
<comments xmlns="http://schemas.openxmlformats.org/spreadsheetml/2006/main">
  <authors>
    <author>Adam Morton</author>
  </authors>
  <commentList>
    <comment ref="J14" authorId="0" shapeId="0">
      <text>
        <r>
          <rPr>
            <sz val="9"/>
            <color indexed="81"/>
            <rFont val="Tahoma"/>
            <family val="2"/>
          </rPr>
          <t>Enter the date of the meeting where the budget was approved by Governors</t>
        </r>
      </text>
    </comment>
  </commentList>
</comments>
</file>

<file path=xl/comments3.xml><?xml version="1.0" encoding="utf-8"?>
<comments xmlns="http://schemas.openxmlformats.org/spreadsheetml/2006/main">
  <authors>
    <author>Adam Morton</author>
  </authors>
  <commentList>
    <comment ref="J14" authorId="0" shapeId="0">
      <text>
        <r>
          <rPr>
            <sz val="9"/>
            <color indexed="81"/>
            <rFont val="Tahoma"/>
            <family val="2"/>
          </rPr>
          <t>Enter the date of the meeting where the budget was approved by Governors</t>
        </r>
      </text>
    </comment>
  </commentList>
</comments>
</file>

<file path=xl/comments4.xml><?xml version="1.0" encoding="utf-8"?>
<comments xmlns="http://schemas.openxmlformats.org/spreadsheetml/2006/main">
  <authors>
    <author>Adam Morton</author>
  </authors>
  <commentList>
    <comment ref="J14" authorId="0" shapeId="0">
      <text>
        <r>
          <rPr>
            <sz val="9"/>
            <color indexed="81"/>
            <rFont val="Tahoma"/>
            <family val="2"/>
          </rPr>
          <t>Enter the date of the meeting where the budget was approved by Governors</t>
        </r>
      </text>
    </comment>
  </commentList>
</comments>
</file>

<file path=xl/comments5.xml><?xml version="1.0" encoding="utf-8"?>
<comments xmlns="http://schemas.openxmlformats.org/spreadsheetml/2006/main">
  <authors>
    <author>Adam Morton</author>
  </authors>
  <commentList>
    <comment ref="J14" authorId="0" shapeId="0">
      <text>
        <r>
          <rPr>
            <sz val="9"/>
            <color indexed="81"/>
            <rFont val="Tahoma"/>
            <family val="2"/>
          </rPr>
          <t>Enter the date of the meeting where the budget was approved by Governors</t>
        </r>
      </text>
    </comment>
  </commentList>
</comments>
</file>

<file path=xl/sharedStrings.xml><?xml version="1.0" encoding="utf-8"?>
<sst xmlns="http://schemas.openxmlformats.org/spreadsheetml/2006/main" count="1670" uniqueCount="142">
  <si>
    <t>C/F Total</t>
  </si>
  <si>
    <t>Expenditure</t>
  </si>
  <si>
    <t>Budget</t>
  </si>
  <si>
    <t>B/F Total</t>
  </si>
  <si>
    <t>£</t>
  </si>
  <si>
    <t>Devolved Capital:</t>
  </si>
  <si>
    <t>Expenditure:</t>
  </si>
  <si>
    <t>Total Income</t>
  </si>
  <si>
    <t>Income</t>
  </si>
  <si>
    <t>Note: A negative figure demonstrates a surplus</t>
  </si>
  <si>
    <t>September to March</t>
  </si>
  <si>
    <t>April to August</t>
  </si>
  <si>
    <t>School Led Tutoring</t>
  </si>
  <si>
    <t>Recovery Premium</t>
  </si>
  <si>
    <t>Covid Grants</t>
  </si>
  <si>
    <t>Other Grants</t>
  </si>
  <si>
    <t>Total 16-19 Bursary Income</t>
  </si>
  <si>
    <t>Income:</t>
  </si>
  <si>
    <t>16-19 Bursary - (I02)</t>
  </si>
  <si>
    <t>Total Vulnerable Bursary Income</t>
  </si>
  <si>
    <t>Vulnerable Bursary</t>
  </si>
  <si>
    <t>Vulnerable Bursary - (I02)</t>
  </si>
  <si>
    <t>Universal Infant Free School Meals - (I18)</t>
  </si>
  <si>
    <t>PE and Sport Income - (I18)</t>
  </si>
  <si>
    <t>Overspend charged back to Budget Share</t>
  </si>
  <si>
    <t>Pupil Premium Early Years</t>
  </si>
  <si>
    <t>Total Pupil Premium Early Years Income</t>
  </si>
  <si>
    <t>Pupil Premium Early Years Funding</t>
  </si>
  <si>
    <t>Pupil Premium Early Years Funding - (I01)</t>
  </si>
  <si>
    <t>Pupil Premium Post Looked After Children</t>
  </si>
  <si>
    <t>Total Pupil Premium Post Looked After Children Income</t>
  </si>
  <si>
    <t>Pupil Premium Post Looked After Children - (I05)</t>
  </si>
  <si>
    <t>Pupil Premium Looked After Children</t>
  </si>
  <si>
    <t>Total Pupil Premium Looked After Children Income</t>
  </si>
  <si>
    <t>Pupil Premium Early Years Income</t>
  </si>
  <si>
    <t>Pupil Premium Looked After Children Out of County Funding</t>
  </si>
  <si>
    <t>Pupil Premium Looked After Children Virtual Head Funding</t>
  </si>
  <si>
    <t>Pupil Premium Looked After Children - (I05)</t>
  </si>
  <si>
    <t>Pupil Premium Service Children</t>
  </si>
  <si>
    <t>Total Pupil Premium Service Children Income</t>
  </si>
  <si>
    <t>Pupil Premium Service Children - (I05)</t>
  </si>
  <si>
    <t>Pupil Premium - Eligible for Free School Meals</t>
  </si>
  <si>
    <t>Total Pupil Premium Income</t>
  </si>
  <si>
    <t>Pupil Premium FSM - (I05)</t>
  </si>
  <si>
    <t>A 5% Carry Forward would Equal (Secondary)</t>
  </si>
  <si>
    <t>An 8% Carry Forward would Equal (Primary)</t>
  </si>
  <si>
    <t>A 10% Carry Forward would Equal (Nursery)</t>
  </si>
  <si>
    <t>Under / Overspend C/F</t>
  </si>
  <si>
    <t>Under / Overspend - In Year Position</t>
  </si>
  <si>
    <t>Total of Income and Expenditure</t>
  </si>
  <si>
    <t>Total Expenditure:</t>
  </si>
  <si>
    <t>(E30) - Direct Revenue Financing (Revenue Cont to Capital)</t>
  </si>
  <si>
    <t>(E29) - Loan Interest</t>
  </si>
  <si>
    <t>(E28B) - Bought-In Professional Services - Other (PFI)</t>
  </si>
  <si>
    <t>(E28A) - Bought-In Professional Services - Other (except PFI)</t>
  </si>
  <si>
    <t xml:space="preserve">Transport costs for 2 children at PRU </t>
  </si>
  <si>
    <t>(E27) - Bought-In Professional Services - Curriculum</t>
  </si>
  <si>
    <t>Lots of long term sickness insurance claims 22/23</t>
  </si>
  <si>
    <t>(E26) - Agency Supply Teaching Staff</t>
  </si>
  <si>
    <t>22/23 Included Household Funding (FSM Vouchers)</t>
  </si>
  <si>
    <t>(E25) - Catering Supplies</t>
  </si>
  <si>
    <t>Swimming charges increased for 23/24</t>
  </si>
  <si>
    <t>(E24) - Special Facilities</t>
  </si>
  <si>
    <t>(E23) - Other Insurance Premiums</t>
  </si>
  <si>
    <t>(E22) - Administrative Supplies</t>
  </si>
  <si>
    <t>(E21) - Examination Fees</t>
  </si>
  <si>
    <t>(E20) - ICT Learning Resources</t>
  </si>
  <si>
    <t>(E19) - Learning Resources</t>
  </si>
  <si>
    <t>(E18) - Other Occupation Costs</t>
  </si>
  <si>
    <t>(E17) - Rates</t>
  </si>
  <si>
    <t>Energy costs increased massively for 23/24</t>
  </si>
  <si>
    <t>(E16) - Energy</t>
  </si>
  <si>
    <t xml:space="preserve">(E15) - Water and Sewerage </t>
  </si>
  <si>
    <t xml:space="preserve">(E14) - Cleaning and Caretaking </t>
  </si>
  <si>
    <t xml:space="preserve">(E13) - Grounds Maintenance and Improvement </t>
  </si>
  <si>
    <t xml:space="preserve">Included flood costs and expensive urgent repairs 22/23 could increase for 23/24 </t>
  </si>
  <si>
    <t xml:space="preserve">(E12) - Building Maintenance and Improvement </t>
  </si>
  <si>
    <t>Insurance premiums increased</t>
  </si>
  <si>
    <t xml:space="preserve">(E11) - Staff-Related Insurance </t>
  </si>
  <si>
    <t xml:space="preserve">(E10) - Supply Teacher Insurance </t>
  </si>
  <si>
    <t>Positive Regards included 22/23 discontinued</t>
  </si>
  <si>
    <t xml:space="preserve">(E09) - Staff Development and Training </t>
  </si>
  <si>
    <t xml:space="preserve">(E08) - Indirect Employee Expenses </t>
  </si>
  <si>
    <t>Carlton Cleaning contract taken on more of our care staff including caretaker</t>
  </si>
  <si>
    <t xml:space="preserve">(E07) - Cost of Other Staff </t>
  </si>
  <si>
    <t xml:space="preserve">(E06) - Catering Staff </t>
  </si>
  <si>
    <t xml:space="preserve">(E05) - Administrative and Clerical Staff </t>
  </si>
  <si>
    <t xml:space="preserve">(E04) - Premises Staff </t>
  </si>
  <si>
    <t xml:space="preserve">(E03) - Education Support Staff </t>
  </si>
  <si>
    <t xml:space="preserve">(E02) - Supply Teaching Staff </t>
  </si>
  <si>
    <t xml:space="preserve">(E01) - Teaching Staff </t>
  </si>
  <si>
    <t>Total of all Budget Income:</t>
  </si>
  <si>
    <t>Total Income:</t>
  </si>
  <si>
    <t>Household Support funding discontinued 22/23 (FSM Vouchers)</t>
  </si>
  <si>
    <t>(I18) - Additional Grant For Schools</t>
  </si>
  <si>
    <t>(I13) - Donations and/or Voluntary Funds</t>
  </si>
  <si>
    <t>Higher cost of trips and more of them (transport)  23/24</t>
  </si>
  <si>
    <t>(I12) - Income from Contributions to Visits</t>
  </si>
  <si>
    <t>Flood insurance claim income 22/23</t>
  </si>
  <si>
    <t>(I11) - Receipts From Other Insurance Claims</t>
  </si>
  <si>
    <t>High long term absence 22/23</t>
  </si>
  <si>
    <t>(I10) - Receipts From Supply Teacher Insurance Claims</t>
  </si>
  <si>
    <t>(I09) - Income From Catering</t>
  </si>
  <si>
    <t xml:space="preserve">22/23 Rhubarb Theatre income £2700 / LEAD Equate income </t>
  </si>
  <si>
    <t>(I08B) - Income From Facilities and Services</t>
  </si>
  <si>
    <t>(I08A) - Income From Lettings</t>
  </si>
  <si>
    <t>BT Broadband Credit 22/23</t>
  </si>
  <si>
    <t>(I07) - Other Grants and Payments Received</t>
  </si>
  <si>
    <t>Designated Safeguarding Lead funding 22/23</t>
  </si>
  <si>
    <t>(I06) - Other Government grants</t>
  </si>
  <si>
    <t>(I03) - High Needs Top-Up Income</t>
  </si>
  <si>
    <t>(I02) - Funding for 6th Form</t>
  </si>
  <si>
    <t>PRT/Intervention funding £11K 22/23</t>
  </si>
  <si>
    <t>(I01) - Funds Delegated by the Local Authority</t>
  </si>
  <si>
    <t>Reason</t>
  </si>
  <si>
    <t>Total Budget including carry forward</t>
  </si>
  <si>
    <t>Enter Original Budget Share for Previous year</t>
  </si>
  <si>
    <t>Total Original Budget Share</t>
  </si>
  <si>
    <t>Income - (I01)</t>
  </si>
  <si>
    <t>Under / Overspend B/F</t>
  </si>
  <si>
    <t>Budget Approved: Governors Meeting Date</t>
  </si>
  <si>
    <t>Validation Correct/Incorrect</t>
  </si>
  <si>
    <t>Enter NoR for Previous year</t>
  </si>
  <si>
    <t>Number of pupils on roll (Post 16)</t>
  </si>
  <si>
    <t>Number of pupils on roll (Nursery)</t>
  </si>
  <si>
    <t>Number of pupils on roll (Secondary)</t>
  </si>
  <si>
    <t>Number of pupils on roll (Primary)</t>
  </si>
  <si>
    <t>for variance</t>
  </si>
  <si>
    <t>Difference</t>
  </si>
  <si>
    <t>Estimate</t>
  </si>
  <si>
    <t>Actual</t>
  </si>
  <si>
    <r>
      <t xml:space="preserve">If </t>
    </r>
    <r>
      <rPr>
        <b/>
        <sz val="10"/>
        <color rgb="FFFF0000"/>
        <rFont val="Arial"/>
        <family val="2"/>
      </rPr>
      <t>Red</t>
    </r>
    <r>
      <rPr>
        <b/>
        <sz val="10"/>
        <rFont val="Arial"/>
        <family val="2"/>
      </rPr>
      <t xml:space="preserve"> enter reason</t>
    </r>
  </si>
  <si>
    <t>Percentage</t>
  </si>
  <si>
    <t>2027/28</t>
  </si>
  <si>
    <t>2026/27</t>
  </si>
  <si>
    <t>2025/26</t>
  </si>
  <si>
    <t>2024/25</t>
  </si>
  <si>
    <t>2023/24</t>
  </si>
  <si>
    <t>2022/23</t>
  </si>
  <si>
    <t>SUMMARY</t>
  </si>
  <si>
    <t>Variance from previous year to current year</t>
  </si>
  <si>
    <t>FINANCIAL PLAN -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</si>
</sst>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;\(#,##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39"/>
      <name val="Arial"/>
      <family val="2"/>
    </font>
    <font>
      <sz val="10"/>
      <color indexed="52"/>
      <name val="Arial"/>
      <family val="2"/>
    </font>
    <font>
      <b/>
      <sz val="10"/>
      <color indexed="52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164" fontId="3" fillId="0" borderId="1" xfId="1" applyNumberFormat="1" applyFont="1" applyBorder="1" applyProtection="1"/>
    <xf numFmtId="164" fontId="3" fillId="0" borderId="2" xfId="1" applyNumberFormat="1" applyFont="1" applyBorder="1" applyProtection="1"/>
    <xf numFmtId="164" fontId="4" fillId="0" borderId="2" xfId="1" applyNumberFormat="1" applyFont="1" applyBorder="1" applyProtection="1"/>
    <xf numFmtId="0" fontId="2" fillId="0" borderId="3" xfId="0" applyFont="1" applyBorder="1" applyAlignment="1">
      <alignment horizontal="left"/>
    </xf>
    <xf numFmtId="164" fontId="2" fillId="0" borderId="4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5" xfId="0" applyFont="1" applyBorder="1"/>
    <xf numFmtId="164" fontId="3" fillId="0" borderId="4" xfId="0" applyNumberFormat="1" applyFont="1" applyBorder="1"/>
    <xf numFmtId="164" fontId="3" fillId="0" borderId="0" xfId="0" applyNumberFormat="1" applyFont="1"/>
    <xf numFmtId="0" fontId="2" fillId="0" borderId="5" xfId="0" applyFont="1" applyBorder="1" applyAlignment="1">
      <alignment horizontal="left"/>
    </xf>
    <xf numFmtId="3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0" fontId="5" fillId="0" borderId="8" xfId="0" applyFont="1" applyBorder="1"/>
    <xf numFmtId="164" fontId="3" fillId="0" borderId="0" xfId="1" applyNumberFormat="1" applyFont="1" applyBorder="1" applyProtection="1"/>
    <xf numFmtId="164" fontId="4" fillId="0" borderId="0" xfId="1" applyNumberFormat="1" applyFont="1" applyBorder="1" applyProtection="1"/>
    <xf numFmtId="0" fontId="2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/>
    <xf numFmtId="164" fontId="3" fillId="0" borderId="9" xfId="0" applyNumberFormat="1" applyFont="1" applyBorder="1"/>
    <xf numFmtId="164" fontId="3" fillId="0" borderId="10" xfId="0" applyNumberFormat="1" applyFont="1" applyBorder="1"/>
    <xf numFmtId="164" fontId="3" fillId="0" borderId="4" xfId="1" applyNumberFormat="1" applyFont="1" applyBorder="1" applyProtection="1"/>
    <xf numFmtId="0" fontId="6" fillId="0" borderId="5" xfId="0" applyFont="1" applyBorder="1" applyAlignment="1">
      <alignment horizontal="left"/>
    </xf>
    <xf numFmtId="164" fontId="3" fillId="0" borderId="9" xfId="1" applyNumberFormat="1" applyFont="1" applyBorder="1" applyProtection="1"/>
    <xf numFmtId="164" fontId="3" fillId="0" borderId="10" xfId="1" applyNumberFormat="1" applyFont="1" applyBorder="1" applyProtection="1"/>
    <xf numFmtId="164" fontId="4" fillId="0" borderId="10" xfId="1" applyNumberFormat="1" applyFont="1" applyBorder="1" applyProtection="1"/>
    <xf numFmtId="164" fontId="3" fillId="2" borderId="4" xfId="0" applyNumberFormat="1" applyFont="1" applyFill="1" applyBorder="1"/>
    <xf numFmtId="164" fontId="3" fillId="2" borderId="0" xfId="0" applyNumberFormat="1" applyFont="1" applyFill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164" fontId="3" fillId="0" borderId="0" xfId="1" applyNumberFormat="1" applyFont="1"/>
    <xf numFmtId="0" fontId="5" fillId="0" borderId="8" xfId="0" applyFont="1" applyBorder="1" applyAlignment="1">
      <alignment horizontal="left"/>
    </xf>
    <xf numFmtId="164" fontId="3" fillId="3" borderId="4" xfId="0" applyNumberFormat="1" applyFont="1" applyFill="1" applyBorder="1"/>
    <xf numFmtId="164" fontId="3" fillId="3" borderId="0" xfId="0" applyNumberFormat="1" applyFont="1" applyFill="1"/>
    <xf numFmtId="0" fontId="5" fillId="0" borderId="0" xfId="0" applyFont="1" applyAlignment="1">
      <alignment horizontal="left"/>
    </xf>
    <xf numFmtId="164" fontId="3" fillId="0" borderId="11" xfId="1" applyNumberFormat="1" applyFont="1" applyBorder="1" applyProtection="1"/>
    <xf numFmtId="164" fontId="3" fillId="0" borderId="12" xfId="1" applyNumberFormat="1" applyFont="1" applyBorder="1" applyProtection="1"/>
    <xf numFmtId="164" fontId="2" fillId="0" borderId="4" xfId="1" applyNumberFormat="1" applyFont="1" applyBorder="1" applyProtection="1"/>
    <xf numFmtId="164" fontId="2" fillId="0" borderId="0" xfId="1" applyNumberFormat="1" applyFont="1" applyBorder="1" applyProtection="1"/>
    <xf numFmtId="164" fontId="2" fillId="0" borderId="0" xfId="0" applyNumberFormat="1" applyFont="1"/>
    <xf numFmtId="164" fontId="7" fillId="0" borderId="0" xfId="1" applyNumberFormat="1" applyFont="1" applyBorder="1" applyProtection="1"/>
    <xf numFmtId="164" fontId="7" fillId="0" borderId="4" xfId="1" applyNumberFormat="1" applyFont="1" applyBorder="1" applyProtection="1"/>
    <xf numFmtId="164" fontId="2" fillId="0" borderId="0" xfId="0" applyNumberFormat="1" applyFont="1" applyAlignment="1">
      <alignment horizontal="right"/>
    </xf>
    <xf numFmtId="0" fontId="2" fillId="0" borderId="5" xfId="0" applyFont="1" applyBorder="1" applyAlignment="1">
      <alignment horizontal="right"/>
    </xf>
    <xf numFmtId="164" fontId="3" fillId="3" borderId="9" xfId="0" applyNumberFormat="1" applyFont="1" applyFill="1" applyBorder="1"/>
    <xf numFmtId="164" fontId="3" fillId="3" borderId="10" xfId="0" applyNumberFormat="1" applyFont="1" applyFill="1" applyBorder="1"/>
    <xf numFmtId="164" fontId="3" fillId="3" borderId="12" xfId="0" applyNumberFormat="1" applyFont="1" applyFill="1" applyBorder="1"/>
    <xf numFmtId="164" fontId="3" fillId="0" borderId="4" xfId="1" applyNumberFormat="1" applyFont="1" applyBorder="1"/>
    <xf numFmtId="164" fontId="3" fillId="0" borderId="0" xfId="1" applyNumberFormat="1" applyFont="1" applyBorder="1"/>
    <xf numFmtId="164" fontId="3" fillId="3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/>
    <xf numFmtId="3" fontId="2" fillId="0" borderId="0" xfId="0" applyNumberFormat="1" applyFont="1"/>
    <xf numFmtId="164" fontId="8" fillId="0" borderId="13" xfId="1" applyNumberFormat="1" applyFont="1" applyBorder="1" applyProtection="1"/>
    <xf numFmtId="164" fontId="8" fillId="0" borderId="14" xfId="1" applyNumberFormat="1" applyFont="1" applyBorder="1" applyProtection="1"/>
    <xf numFmtId="3" fontId="2" fillId="0" borderId="14" xfId="0" applyNumberFormat="1" applyFont="1" applyBorder="1"/>
    <xf numFmtId="0" fontId="9" fillId="0" borderId="15" xfId="0" applyFont="1" applyBorder="1"/>
    <xf numFmtId="164" fontId="8" fillId="0" borderId="16" xfId="1" applyNumberFormat="1" applyFont="1" applyBorder="1" applyProtection="1"/>
    <xf numFmtId="164" fontId="8" fillId="0" borderId="0" xfId="1" applyNumberFormat="1" applyFont="1" applyBorder="1" applyProtection="1"/>
    <xf numFmtId="0" fontId="9" fillId="0" borderId="17" xfId="0" applyFont="1" applyBorder="1"/>
    <xf numFmtId="164" fontId="8" fillId="0" borderId="18" xfId="1" applyNumberFormat="1" applyFont="1" applyBorder="1" applyProtection="1"/>
    <xf numFmtId="164" fontId="8" fillId="0" borderId="19" xfId="1" applyNumberFormat="1" applyFont="1" applyBorder="1" applyProtection="1"/>
    <xf numFmtId="164" fontId="3" fillId="0" borderId="19" xfId="1" applyNumberFormat="1" applyFont="1" applyBorder="1" applyProtection="1"/>
    <xf numFmtId="0" fontId="9" fillId="0" borderId="20" xfId="0" applyFont="1" applyBorder="1"/>
    <xf numFmtId="164" fontId="3" fillId="0" borderId="21" xfId="1" applyNumberFormat="1" applyFont="1" applyBorder="1" applyProtection="1"/>
    <xf numFmtId="164" fontId="3" fillId="0" borderId="22" xfId="1" applyNumberFormat="1" applyFont="1" applyBorder="1" applyProtection="1"/>
    <xf numFmtId="164" fontId="4" fillId="0" borderId="22" xfId="1" applyNumberFormat="1" applyFont="1" applyBorder="1" applyProtection="1"/>
    <xf numFmtId="0" fontId="5" fillId="0" borderId="5" xfId="0" quotePrefix="1" applyFont="1" applyBorder="1" applyAlignment="1">
      <alignment horizontal="left"/>
    </xf>
    <xf numFmtId="3" fontId="2" fillId="0" borderId="4" xfId="1" applyNumberFormat="1" applyFont="1" applyBorder="1" applyProtection="1"/>
    <xf numFmtId="3" fontId="2" fillId="0" borderId="0" xfId="1" applyNumberFormat="1" applyFont="1" applyBorder="1" applyProtection="1"/>
    <xf numFmtId="0" fontId="2" fillId="0" borderId="3" xfId="0" applyFont="1" applyBorder="1"/>
    <xf numFmtId="3" fontId="7" fillId="0" borderId="4" xfId="1" applyNumberFormat="1" applyFont="1" applyBorder="1" applyProtection="1"/>
    <xf numFmtId="3" fontId="7" fillId="0" borderId="0" xfId="1" applyNumberFormat="1" applyFont="1" applyBorder="1" applyProtection="1"/>
    <xf numFmtId="3" fontId="7" fillId="0" borderId="9" xfId="1" applyNumberFormat="1" applyFont="1" applyBorder="1" applyProtection="1"/>
    <xf numFmtId="3" fontId="7" fillId="0" borderId="10" xfId="1" applyNumberFormat="1" applyFont="1" applyBorder="1" applyProtection="1"/>
    <xf numFmtId="3" fontId="7" fillId="0" borderId="10" xfId="1" applyNumberFormat="1" applyFont="1" applyFill="1" applyBorder="1" applyProtection="1"/>
    <xf numFmtId="10" fontId="2" fillId="0" borderId="0" xfId="0" applyNumberFormat="1" applyFont="1"/>
    <xf numFmtId="164" fontId="7" fillId="0" borderId="4" xfId="0" applyNumberFormat="1" applyFont="1" applyBorder="1"/>
    <xf numFmtId="164" fontId="7" fillId="0" borderId="0" xfId="0" applyNumberFormat="1" applyFont="1"/>
    <xf numFmtId="3" fontId="5" fillId="0" borderId="0" xfId="0" applyNumberFormat="1" applyFont="1"/>
    <xf numFmtId="164" fontId="7" fillId="0" borderId="0" xfId="1" applyNumberFormat="1" applyFont="1" applyFill="1" applyBorder="1" applyProtection="1"/>
    <xf numFmtId="164" fontId="7" fillId="0" borderId="23" xfId="1" applyNumberFormat="1" applyFont="1" applyBorder="1" applyProtection="1"/>
    <xf numFmtId="164" fontId="7" fillId="0" borderId="9" xfId="1" applyNumberFormat="1" applyFont="1" applyBorder="1" applyProtection="1"/>
    <xf numFmtId="164" fontId="7" fillId="0" borderId="10" xfId="1" applyNumberFormat="1" applyFont="1" applyBorder="1" applyProtection="1"/>
    <xf numFmtId="0" fontId="5" fillId="0" borderId="0" xfId="0" applyFont="1"/>
    <xf numFmtId="3" fontId="3" fillId="3" borderId="0" xfId="0" applyNumberFormat="1" applyFont="1" applyFill="1"/>
    <xf numFmtId="3" fontId="10" fillId="0" borderId="0" xfId="1" applyNumberFormat="1" applyFont="1" applyBorder="1" applyProtection="1"/>
    <xf numFmtId="3" fontId="7" fillId="0" borderId="6" xfId="1" applyNumberFormat="1" applyFont="1" applyBorder="1" applyProtection="1"/>
    <xf numFmtId="3" fontId="7" fillId="0" borderId="7" xfId="1" applyNumberFormat="1" applyFont="1" applyBorder="1" applyProtection="1"/>
    <xf numFmtId="3" fontId="3" fillId="0" borderId="4" xfId="1" applyNumberFormat="1" applyFont="1" applyBorder="1" applyProtection="1"/>
    <xf numFmtId="3" fontId="3" fillId="0" borderId="0" xfId="1" applyNumberFormat="1" applyFont="1" applyBorder="1" applyProtection="1"/>
    <xf numFmtId="164" fontId="3" fillId="0" borderId="24" xfId="1" applyNumberFormat="1" applyFont="1" applyBorder="1" applyProtection="1"/>
    <xf numFmtId="164" fontId="3" fillId="0" borderId="25" xfId="1" applyNumberFormat="1" applyFont="1" applyBorder="1" applyProtection="1"/>
    <xf numFmtId="3" fontId="3" fillId="0" borderId="4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3" fillId="0" borderId="0" xfId="0" applyNumberFormat="1" applyFont="1"/>
    <xf numFmtId="0" fontId="2" fillId="4" borderId="0" xfId="0" applyFont="1" applyFill="1"/>
    <xf numFmtId="164" fontId="2" fillId="4" borderId="0" xfId="1" applyNumberFormat="1" applyFont="1" applyFill="1" applyBorder="1" applyProtection="1">
      <protection locked="0"/>
    </xf>
    <xf numFmtId="3" fontId="2" fillId="0" borderId="6" xfId="1" applyNumberFormat="1" applyFont="1" applyBorder="1" applyProtection="1"/>
    <xf numFmtId="3" fontId="2" fillId="0" borderId="7" xfId="1" applyNumberFormat="1" applyFont="1" applyBorder="1" applyProtection="1"/>
    <xf numFmtId="3" fontId="2" fillId="0" borderId="7" xfId="0" applyNumberFormat="1" applyFont="1" applyBorder="1"/>
    <xf numFmtId="3" fontId="2" fillId="0" borderId="26" xfId="1" applyNumberFormat="1" applyFont="1" applyBorder="1" applyProtection="1"/>
    <xf numFmtId="3" fontId="2" fillId="0" borderId="27" xfId="1" applyNumberFormat="1" applyFont="1" applyBorder="1" applyProtection="1"/>
    <xf numFmtId="3" fontId="2" fillId="0" borderId="27" xfId="0" applyNumberFormat="1" applyFont="1" applyBorder="1"/>
    <xf numFmtId="164" fontId="2" fillId="4" borderId="12" xfId="1" applyNumberFormat="1" applyFont="1" applyFill="1" applyBorder="1" applyProtection="1">
      <protection locked="0"/>
    </xf>
    <xf numFmtId="0" fontId="5" fillId="0" borderId="0" xfId="0" applyFont="1" applyAlignment="1">
      <alignment horizontal="center"/>
    </xf>
    <xf numFmtId="3" fontId="5" fillId="0" borderId="4" xfId="0" applyNumberFormat="1" applyFont="1" applyBorder="1" applyAlignment="1">
      <alignment horizontal="centerContinuous"/>
    </xf>
    <xf numFmtId="3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"/>
    </xf>
    <xf numFmtId="0" fontId="5" fillId="5" borderId="0" xfId="0" applyFont="1" applyFill="1" applyAlignment="1">
      <alignment horizontal="center"/>
    </xf>
    <xf numFmtId="3" fontId="5" fillId="0" borderId="6" xfId="0" applyNumberFormat="1" applyFont="1" applyBorder="1" applyAlignment="1">
      <alignment horizontal="centerContinuous"/>
    </xf>
    <xf numFmtId="3" fontId="5" fillId="0" borderId="7" xfId="0" applyNumberFormat="1" applyFont="1" applyBorder="1" applyAlignment="1">
      <alignment horizontal="centerContinuous"/>
    </xf>
    <xf numFmtId="0" fontId="2" fillId="0" borderId="8" xfId="0" applyFont="1" applyBorder="1"/>
    <xf numFmtId="3" fontId="2" fillId="0" borderId="26" xfId="0" applyNumberFormat="1" applyFont="1" applyBorder="1" applyAlignment="1">
      <alignment horizontal="right"/>
    </xf>
    <xf numFmtId="3" fontId="2" fillId="0" borderId="27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3" fontId="2" fillId="4" borderId="0" xfId="0" applyNumberFormat="1" applyFont="1" applyFill="1" applyAlignment="1" applyProtection="1">
      <alignment horizontal="right"/>
      <protection locked="0"/>
    </xf>
    <xf numFmtId="3" fontId="2" fillId="0" borderId="0" xfId="0" applyNumberFormat="1" applyFont="1" applyAlignment="1">
      <alignment horizontal="right"/>
    </xf>
    <xf numFmtId="4" fontId="7" fillId="0" borderId="4" xfId="0" applyNumberFormat="1" applyFont="1" applyBorder="1" applyAlignment="1">
      <alignment horizontal="right"/>
    </xf>
    <xf numFmtId="4" fontId="7" fillId="0" borderId="0" xfId="0" applyNumberFormat="1" applyFont="1" applyAlignment="1">
      <alignment horizontal="right"/>
    </xf>
    <xf numFmtId="4" fontId="2" fillId="4" borderId="0" xfId="0" applyNumberFormat="1" applyFont="1" applyFill="1" applyAlignment="1" applyProtection="1">
      <alignment horizontal="right"/>
      <protection locked="0"/>
    </xf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2" fillId="4" borderId="7" xfId="0" applyNumberFormat="1" applyFont="1" applyFill="1" applyBorder="1" applyAlignment="1" applyProtection="1">
      <alignment horizontal="right"/>
      <protection locked="0"/>
    </xf>
    <xf numFmtId="0" fontId="2" fillId="0" borderId="28" xfId="0" applyFont="1" applyBorder="1"/>
    <xf numFmtId="0" fontId="5" fillId="0" borderId="29" xfId="0" applyFont="1" applyBorder="1"/>
    <xf numFmtId="0" fontId="2" fillId="0" borderId="30" xfId="0" applyFont="1" applyBorder="1"/>
    <xf numFmtId="0" fontId="5" fillId="6" borderId="0" xfId="0" applyFont="1" applyFill="1" applyAlignment="1">
      <alignment horizontal="center"/>
    </xf>
    <xf numFmtId="0" fontId="5" fillId="6" borderId="0" xfId="0" quotePrefix="1" applyFont="1" applyFill="1" applyAlignment="1">
      <alignment horizontal="center"/>
    </xf>
    <xf numFmtId="0" fontId="2" fillId="6" borderId="0" xfId="0" applyFont="1" applyFill="1"/>
    <xf numFmtId="0" fontId="2" fillId="0" borderId="31" xfId="0" applyFont="1" applyBorder="1"/>
    <xf numFmtId="0" fontId="2" fillId="0" borderId="22" xfId="0" applyFont="1" applyBorder="1"/>
    <xf numFmtId="0" fontId="5" fillId="0" borderId="32" xfId="0" applyFont="1" applyBorder="1"/>
    <xf numFmtId="0" fontId="2" fillId="0" borderId="33" xfId="0" applyFont="1" applyBorder="1"/>
    <xf numFmtId="0" fontId="5" fillId="6" borderId="0" xfId="0" applyFont="1" applyFill="1"/>
    <xf numFmtId="0" fontId="2" fillId="7" borderId="0" xfId="0" applyFont="1" applyFill="1" applyAlignment="1">
      <alignment horizontal="centerContinuous"/>
    </xf>
    <xf numFmtId="0" fontId="5" fillId="7" borderId="0" xfId="0" applyFont="1" applyFill="1" applyAlignment="1">
      <alignment horizontal="centerContinuous"/>
    </xf>
    <xf numFmtId="0" fontId="12" fillId="7" borderId="0" xfId="0" applyFont="1" applyFill="1" applyAlignment="1">
      <alignment horizontal="centerContinuous"/>
    </xf>
    <xf numFmtId="0" fontId="5" fillId="0" borderId="0" xfId="0" applyFont="1" applyAlignment="1">
      <alignment horizontal="center"/>
    </xf>
    <xf numFmtId="14" fontId="2" fillId="4" borderId="0" xfId="0" applyNumberFormat="1" applyFont="1" applyFill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340"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ill>
        <patternFill>
          <bgColor rgb="FFFFC000"/>
        </patternFill>
      </fill>
      <border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0"/>
      </font>
      <fill>
        <patternFill>
          <bgColor rgb="FFFF010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efexec\vol1\CTO\GROUPS\Finance-New%20IMP%20Structure\Children's\Schools\Shared%20Spreadsheets\Budget%20Shares\APT%20Jan%2022\APT%20Submitted%20Final%20Version\202223_P1_APT_925_Lincolnshire%20V2%20Final%20Versio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ncolnshire.gov.uk\folderredir$\Desktop\adam.morton\Desktop\Blank%20Plan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ncolnshirecc.sharepoint.com/sites/FinancialServices/Schools/Funding/Budget%20Share%20Publication/2023-24/APT/APT%20Submitted%20Final%20version/202324_P1_APT_925_Lincolnshire%20V4%20Revised%20Vers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.addison/Documents/Governors%202022/May%202023/SCENARIO%20A%20Nursery,%20Primary%20and%20Secondary%20MTFP%202023-24%2016-05-2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.addison/Documents/Governors%202022/May%202023/SCENARIO%20B%20Nursery,%20Primary%20and%20Secondary%20MTFP%202023-24%2016-05-23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.addison/Documents/Governors%202022/May%202023/SCENARIO%20C%20Nursery,%20Primary%20and%20Secondary%20MTFP%202023-24%2016-05-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.addison/Downloads/SCENARIO%20D%20Nursery,%20Primary%20and%20Secondary%20MTFP%202023-24%2016-05-23%20AHT%20from%20Jan2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rah.addison/Documents/Governors%202022/May%202023/SCENARIO%20E%20Nursery,%20Primary%20and%20Secondary%20MTFP%202023-24%2016-05-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Cover"/>
      <sheetName val="Schools Block Data"/>
      <sheetName val="21-22 submitted baselines"/>
      <sheetName val="21-22 HN places"/>
      <sheetName val="Proposed Free Schools"/>
      <sheetName val="IndicativeNFF NNDR PaidBy ESFA"/>
      <sheetName val="FSM6 update"/>
      <sheetName val="Inputs &amp; Adjustments"/>
      <sheetName val="Local Factors"/>
      <sheetName val="LA estimate of NNDR 22-23"/>
      <sheetName val="Adjusted Factors"/>
      <sheetName val="21-22 final baselines"/>
      <sheetName val="Commentary"/>
      <sheetName val="ProformaAggregation"/>
      <sheetName val="Proforma"/>
      <sheetName val="Block transfers"/>
      <sheetName val="De Delegation"/>
      <sheetName val="Education Functions"/>
      <sheetName val="New ISB"/>
      <sheetName val="School level SB"/>
      <sheetName val="Recoupment"/>
      <sheetName val="Post-16 infrastructure changes"/>
      <sheetName val="Validation sheet"/>
    </sheetNames>
    <sheetDataSet>
      <sheetData sheetId="0"/>
      <sheetData sheetId="1">
        <row r="7">
          <cell r="T7" t="str">
            <v>22-23</v>
          </cell>
        </row>
        <row r="9">
          <cell r="T9" t="str">
            <v>21-22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B2" t="str">
            <v>Please enter a description for the exceptional factors you choose to apply, which will appear in the Proforma sheet</v>
          </cell>
        </row>
      </sheetData>
      <sheetData sheetId="10"/>
      <sheetData sheetId="11">
        <row r="4">
          <cell r="F4" t="str">
            <v>LAESTAB</v>
          </cell>
        </row>
      </sheetData>
      <sheetData sheetId="12">
        <row r="4">
          <cell r="H4" t="str">
            <v>LAESTAB</v>
          </cell>
        </row>
      </sheetData>
      <sheetData sheetId="13"/>
      <sheetData sheetId="14"/>
      <sheetData sheetId="15">
        <row r="9">
          <cell r="D9">
            <v>4265</v>
          </cell>
          <cell r="E9">
            <v>5321</v>
          </cell>
          <cell r="G9">
            <v>5831</v>
          </cell>
        </row>
        <row r="14">
          <cell r="E14">
            <v>3217</v>
          </cell>
          <cell r="L14">
            <v>5.0319999999999997E-2</v>
          </cell>
        </row>
        <row r="15">
          <cell r="E15">
            <v>4536</v>
          </cell>
          <cell r="L15">
            <v>4.8930000000000001E-2</v>
          </cell>
        </row>
        <row r="16">
          <cell r="E16">
            <v>5112</v>
          </cell>
          <cell r="L16">
            <v>4.9275800000000002E-2</v>
          </cell>
        </row>
        <row r="18">
          <cell r="E18">
            <v>470</v>
          </cell>
          <cell r="F18">
            <v>470</v>
          </cell>
          <cell r="L18">
            <v>0.14940000000000001</v>
          </cell>
          <cell r="M18">
            <v>0.18679999999999999</v>
          </cell>
        </row>
        <row r="19">
          <cell r="E19">
            <v>590</v>
          </cell>
          <cell r="F19">
            <v>865</v>
          </cell>
          <cell r="L19">
            <v>0.14940000000000001</v>
          </cell>
          <cell r="M19">
            <v>0.18679999999999999</v>
          </cell>
        </row>
        <row r="20">
          <cell r="E20">
            <v>220</v>
          </cell>
          <cell r="F20">
            <v>320</v>
          </cell>
          <cell r="L20">
            <v>0.61140000000000005</v>
          </cell>
          <cell r="M20">
            <v>0.71060000000000001</v>
          </cell>
        </row>
        <row r="21">
          <cell r="E21">
            <v>270</v>
          </cell>
          <cell r="F21">
            <v>425</v>
          </cell>
          <cell r="L21">
            <v>0.61140000000000005</v>
          </cell>
          <cell r="M21">
            <v>0.71060000000000001</v>
          </cell>
        </row>
        <row r="22">
          <cell r="E22">
            <v>420</v>
          </cell>
          <cell r="F22">
            <v>595</v>
          </cell>
          <cell r="L22">
            <v>0.61140000000000005</v>
          </cell>
          <cell r="M22">
            <v>0.71060000000000001</v>
          </cell>
        </row>
        <row r="23">
          <cell r="E23">
            <v>460</v>
          </cell>
          <cell r="F23">
            <v>650</v>
          </cell>
          <cell r="L23">
            <v>0.61140000000000005</v>
          </cell>
          <cell r="M23">
            <v>0.71060000000000001</v>
          </cell>
        </row>
        <row r="24">
          <cell r="E24">
            <v>490</v>
          </cell>
          <cell r="F24">
            <v>700</v>
          </cell>
          <cell r="L24">
            <v>0.61140000000000005</v>
          </cell>
          <cell r="M24">
            <v>0.71060000000000001</v>
          </cell>
        </row>
        <row r="25">
          <cell r="E25">
            <v>640</v>
          </cell>
          <cell r="F25">
            <v>890</v>
          </cell>
          <cell r="L25">
            <v>0.61140000000000005</v>
          </cell>
          <cell r="M25">
            <v>0.71060000000000001</v>
          </cell>
        </row>
        <row r="27">
          <cell r="E27">
            <v>0</v>
          </cell>
          <cell r="L27">
            <v>0</v>
          </cell>
        </row>
        <row r="28">
          <cell r="D28" t="str">
            <v>EAL 3 Primary</v>
          </cell>
          <cell r="E28">
            <v>565</v>
          </cell>
          <cell r="L28">
            <v>0</v>
          </cell>
        </row>
        <row r="29">
          <cell r="D29" t="str">
            <v>EAL 3 Secondary</v>
          </cell>
          <cell r="F29">
            <v>1530</v>
          </cell>
          <cell r="M29">
            <v>0</v>
          </cell>
        </row>
        <row r="30">
          <cell r="E30">
            <v>925</v>
          </cell>
          <cell r="F30">
            <v>1330</v>
          </cell>
          <cell r="L30">
            <v>0</v>
          </cell>
          <cell r="M30">
            <v>0</v>
          </cell>
        </row>
        <row r="32">
          <cell r="F32">
            <v>1130</v>
          </cell>
          <cell r="L32">
            <v>0.70469999999999999</v>
          </cell>
        </row>
        <row r="33">
          <cell r="F33">
            <v>1710</v>
          </cell>
          <cell r="M33">
            <v>0.59260000000000002</v>
          </cell>
        </row>
        <row r="43">
          <cell r="F43">
            <v>121300</v>
          </cell>
          <cell r="G43">
            <v>121300</v>
          </cell>
          <cell r="L43">
            <v>8.8999999999999996E-2</v>
          </cell>
          <cell r="M43">
            <v>5.33E-2</v>
          </cell>
        </row>
        <row r="44">
          <cell r="F44">
            <v>55000</v>
          </cell>
          <cell r="G44">
            <v>80000</v>
          </cell>
          <cell r="H44">
            <v>80000</v>
          </cell>
          <cell r="I44">
            <v>80000</v>
          </cell>
          <cell r="L44">
            <v>0</v>
          </cell>
          <cell r="M44">
            <v>0</v>
          </cell>
        </row>
        <row r="69">
          <cell r="H69">
            <v>5.0000000000000001E-3</v>
          </cell>
        </row>
        <row r="71">
          <cell r="J71" t="str">
            <v>No</v>
          </cell>
        </row>
      </sheetData>
      <sheetData sheetId="16"/>
      <sheetData sheetId="17">
        <row r="1">
          <cell r="B1" t="str">
            <v>Please enter primary and secondary unit rates against appropriate indicators. For the sparsity factor only please enter percentages.  Academies cannot de-delegate.</v>
          </cell>
        </row>
      </sheetData>
      <sheetData sheetId="18">
        <row r="11">
          <cell r="B11">
            <v>9252003</v>
          </cell>
        </row>
      </sheetData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hare Dashboard"/>
      <sheetName val="VH"/>
      <sheetName val="Grant Dashboard"/>
      <sheetName val="Combined Dashboard"/>
      <sheetName val="ICFP Metrics"/>
      <sheetName val="1 - Summary"/>
      <sheetName val="1a - SFVS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Local Factors"/>
      <sheetName val="3d - High Needs"/>
      <sheetName val="3e - High Needs Targeted Income"/>
      <sheetName val="4a - Teaching Staff"/>
      <sheetName val="4b - Teaching Staff"/>
      <sheetName val="5a - Non-Teaching Staff"/>
      <sheetName val="5b - Non-Teaching Staff"/>
      <sheetName val="6 - Income &amp; Expenditure"/>
      <sheetName val="Excelerator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a - UIFSM"/>
      <sheetName val="8b - Vulnerable Bursary"/>
      <sheetName val="8c - 16-19 Bursary"/>
      <sheetName val="8d - Other Grants"/>
      <sheetName val="Validation"/>
      <sheetName val="Permitted Account Codes"/>
      <sheetName val="10 - Salary Scales"/>
      <sheetName val="NI &amp; Super Rates"/>
      <sheetName val="Basic Information"/>
      <sheetName val="SCP Convers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8">
          <cell r="G8" t="str">
            <v>2021/22</v>
          </cell>
        </row>
        <row r="10">
          <cell r="G10" t="str">
            <v>2022/23</v>
          </cell>
        </row>
        <row r="11">
          <cell r="G11" t="str">
            <v>2023/24</v>
          </cell>
        </row>
        <row r="12">
          <cell r="G12" t="str">
            <v>2024/25</v>
          </cell>
        </row>
        <row r="13">
          <cell r="G13" t="str">
            <v>2025/26</v>
          </cell>
        </row>
        <row r="14">
          <cell r="G14" t="str">
            <v>2020/21</v>
          </cell>
        </row>
      </sheetData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ont Sheet"/>
      <sheetName val="Cover"/>
      <sheetName val="Schools Block Data"/>
      <sheetName val="22-23 submitted baselines"/>
      <sheetName val="22-23 HN places"/>
      <sheetName val="Proposed Free Schools"/>
      <sheetName val="FSM6 update"/>
      <sheetName val="IndicativeNFF NNDR PaidBy ESFA"/>
      <sheetName val="Inputs &amp; Adjustments"/>
      <sheetName val="Local Factors"/>
      <sheetName val="Adjusted Factors"/>
      <sheetName val="LA estimate of NNDR 23-24"/>
      <sheetName val="22-23 final baselines"/>
      <sheetName val="Commentary"/>
      <sheetName val="Factor value limits"/>
      <sheetName val="ProformaAggregation"/>
      <sheetName val="Proforma"/>
      <sheetName val="Block transfers"/>
      <sheetName val="De Delegation"/>
      <sheetName val="Education Functions"/>
      <sheetName val="New ISB"/>
      <sheetName val="School level SB"/>
      <sheetName val="Recoupment"/>
      <sheetName val="Split sites data"/>
      <sheetName val="Post-16 infrastructure changes"/>
      <sheetName val="Validation 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7">
          <cell r="L47" t="str">
            <v>NFF</v>
          </cell>
        </row>
        <row r="48">
          <cell r="L48" t="str">
            <v>NFF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Dashboard"/>
      <sheetName val="Grant Dashboard"/>
      <sheetName val="Combined Dashboard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3d - High Needs"/>
      <sheetName val="3e - High Needs Targeted Income"/>
      <sheetName val="4 - Teaching Staff Summary"/>
      <sheetName val="4a - Teaching Staff"/>
      <sheetName val="4b - Teaching Staff"/>
      <sheetName val="5 - Support Staff Summary"/>
      <sheetName val="5a - Support Staff"/>
      <sheetName val="5b - Support Staff"/>
      <sheetName val="6 - Income &amp; Expenditure"/>
      <sheetName val="Permitted Account Codes"/>
      <sheetName val="Extended Provision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b - Vulnerable Bursary"/>
      <sheetName val="8c - 16-19 Bursary"/>
      <sheetName val="8a - UIFSM"/>
      <sheetName val="8d - Other Grants"/>
      <sheetName val="Recovery Premium"/>
      <sheetName val="School Led Tutoring"/>
      <sheetName val="Budget Excelerator"/>
      <sheetName val="Covid Grants - Other"/>
      <sheetName val="Validation"/>
      <sheetName val="Commentary"/>
      <sheetName val="Sheet2"/>
      <sheetName val="Sheet1"/>
      <sheetName val="9 - Salary Scales"/>
    </sheetNames>
    <sheetDataSet>
      <sheetData sheetId="0" refreshError="1"/>
      <sheetData sheetId="1" refreshError="1"/>
      <sheetData sheetId="2" refreshError="1"/>
      <sheetData sheetId="3">
        <row r="7">
          <cell r="B7">
            <v>45</v>
          </cell>
          <cell r="C7">
            <v>43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45</v>
          </cell>
          <cell r="C8">
            <v>45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46</v>
          </cell>
          <cell r="C9">
            <v>45</v>
          </cell>
          <cell r="D9">
            <v>45</v>
          </cell>
          <cell r="E9">
            <v>45</v>
          </cell>
          <cell r="F9">
            <v>45</v>
          </cell>
        </row>
        <row r="10">
          <cell r="B10">
            <v>44</v>
          </cell>
          <cell r="C10">
            <v>46</v>
          </cell>
          <cell r="D10">
            <v>45</v>
          </cell>
          <cell r="E10">
            <v>45</v>
          </cell>
          <cell r="F10">
            <v>45</v>
          </cell>
        </row>
        <row r="11">
          <cell r="B11">
            <v>42</v>
          </cell>
          <cell r="C11">
            <v>43</v>
          </cell>
          <cell r="D11">
            <v>46</v>
          </cell>
          <cell r="E11">
            <v>45</v>
          </cell>
          <cell r="F11">
            <v>45</v>
          </cell>
        </row>
        <row r="12">
          <cell r="B12">
            <v>46</v>
          </cell>
          <cell r="C12">
            <v>43</v>
          </cell>
          <cell r="D12">
            <v>44</v>
          </cell>
          <cell r="E12">
            <v>46</v>
          </cell>
          <cell r="F12">
            <v>45</v>
          </cell>
        </row>
        <row r="13">
          <cell r="B13">
            <v>45</v>
          </cell>
          <cell r="C13">
            <v>46</v>
          </cell>
          <cell r="D13">
            <v>45</v>
          </cell>
          <cell r="E13">
            <v>44</v>
          </cell>
          <cell r="F13">
            <v>46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</sheetData>
      <sheetData sheetId="4" refreshError="1"/>
      <sheetData sheetId="5" refreshError="1"/>
      <sheetData sheetId="6" refreshError="1"/>
      <sheetData sheetId="7">
        <row r="28">
          <cell r="C28">
            <v>1500978</v>
          </cell>
          <cell r="D28">
            <v>1529773</v>
          </cell>
          <cell r="E28">
            <v>1554390.6672018303</v>
          </cell>
          <cell r="F28">
            <v>1561421.4905378395</v>
          </cell>
          <cell r="G28">
            <v>1572959.8345555782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5">
          <cell r="D15">
            <v>758493.19</v>
          </cell>
          <cell r="E15">
            <v>795808</v>
          </cell>
          <cell r="F15">
            <v>815125.91975286033</v>
          </cell>
          <cell r="G15">
            <v>845899.27168112097</v>
          </cell>
          <cell r="H15">
            <v>878815.10358226427</v>
          </cell>
          <cell r="I15">
            <v>909563.46346172772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51">
          <cell r="D51">
            <v>335028.84000000003</v>
          </cell>
          <cell r="E51">
            <v>381573</v>
          </cell>
          <cell r="F51">
            <v>395368.29274965415</v>
          </cell>
          <cell r="G51">
            <v>403431.10118372034</v>
          </cell>
          <cell r="H51">
            <v>420424.48647730553</v>
          </cell>
          <cell r="I51">
            <v>437792.2140938121</v>
          </cell>
        </row>
        <row r="63">
          <cell r="D63">
            <v>26770.06</v>
          </cell>
          <cell r="E63">
            <v>13317</v>
          </cell>
          <cell r="F63">
            <v>13849.248435210809</v>
          </cell>
          <cell r="G63">
            <v>14403.218372619245</v>
          </cell>
          <cell r="H63">
            <v>14979.347107524014</v>
          </cell>
          <cell r="I63">
            <v>15578.520991824973</v>
          </cell>
        </row>
        <row r="75">
          <cell r="D75">
            <v>97281.88</v>
          </cell>
          <cell r="E75">
            <v>91774</v>
          </cell>
          <cell r="F75">
            <v>98626.511658076502</v>
          </cell>
          <cell r="G75">
            <v>102723.98926083988</v>
          </cell>
          <cell r="H75">
            <v>106985.30915391144</v>
          </cell>
          <cell r="I75">
            <v>111417.03111141457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108">
          <cell r="D108">
            <v>-19211.110000000004</v>
          </cell>
          <cell r="E108">
            <v>-13314.159999999996</v>
          </cell>
          <cell r="F108">
            <v>17665.482607789509</v>
          </cell>
          <cell r="G108">
            <v>25552.139134791731</v>
          </cell>
          <cell r="H108">
            <v>26921.92799190935</v>
          </cell>
          <cell r="I108">
            <v>27129.86580128815</v>
          </cell>
        </row>
        <row r="135">
          <cell r="D135">
            <v>5632.48</v>
          </cell>
          <cell r="E135">
            <v>6152.2</v>
          </cell>
          <cell r="F135">
            <v>6272.831107607667</v>
          </cell>
          <cell r="G135">
            <v>6445.3386782719663</v>
          </cell>
          <cell r="H135">
            <v>6662.207454994902</v>
          </cell>
          <cell r="I135">
            <v>6862.3500143980809</v>
          </cell>
        </row>
        <row r="142">
          <cell r="D142">
            <v>8053.6</v>
          </cell>
          <cell r="E142">
            <v>3500</v>
          </cell>
          <cell r="F142">
            <v>6000</v>
          </cell>
          <cell r="G142">
            <v>3500</v>
          </cell>
          <cell r="H142">
            <v>3500</v>
          </cell>
          <cell r="I142">
            <v>3500</v>
          </cell>
        </row>
        <row r="148">
          <cell r="D148">
            <v>15281.71</v>
          </cell>
          <cell r="E148">
            <v>18465</v>
          </cell>
          <cell r="F148">
            <v>18834.3</v>
          </cell>
          <cell r="G148">
            <v>19210.986000000001</v>
          </cell>
          <cell r="H148">
            <v>19595.205720000002</v>
          </cell>
          <cell r="I148">
            <v>19987.109834400002</v>
          </cell>
        </row>
        <row r="155">
          <cell r="D155">
            <v>6271.52</v>
          </cell>
          <cell r="E155">
            <v>8925</v>
          </cell>
          <cell r="F155">
            <v>9103.5</v>
          </cell>
          <cell r="G155">
            <v>9285.57</v>
          </cell>
          <cell r="H155">
            <v>9471.2813999999998</v>
          </cell>
          <cell r="I155">
            <v>9660.7070280000007</v>
          </cell>
        </row>
        <row r="163">
          <cell r="D163">
            <v>28662.02</v>
          </cell>
          <cell r="E163">
            <v>18000</v>
          </cell>
          <cell r="F163">
            <v>10000</v>
          </cell>
          <cell r="G163">
            <v>10000</v>
          </cell>
          <cell r="H163">
            <v>10000</v>
          </cell>
          <cell r="I163">
            <v>10000</v>
          </cell>
        </row>
        <row r="168">
          <cell r="D168">
            <v>4793.4399999999996</v>
          </cell>
          <cell r="E168">
            <v>4000</v>
          </cell>
          <cell r="F168">
            <v>4200</v>
          </cell>
          <cell r="G168">
            <v>4410</v>
          </cell>
          <cell r="H168">
            <v>4630.5</v>
          </cell>
          <cell r="I168">
            <v>4862.0250000000005</v>
          </cell>
        </row>
        <row r="174">
          <cell r="D174">
            <v>29450.94</v>
          </cell>
          <cell r="E174">
            <v>32770</v>
          </cell>
          <cell r="F174">
            <v>33420</v>
          </cell>
          <cell r="G174">
            <v>34083</v>
          </cell>
          <cell r="H174">
            <v>34759.26</v>
          </cell>
          <cell r="I174">
            <v>35449.0452</v>
          </cell>
        </row>
        <row r="179">
          <cell r="D179">
            <v>7461.41</v>
          </cell>
          <cell r="E179">
            <v>7200</v>
          </cell>
          <cell r="F179">
            <v>7560</v>
          </cell>
          <cell r="G179">
            <v>7938</v>
          </cell>
          <cell r="H179">
            <v>8334.9</v>
          </cell>
          <cell r="I179">
            <v>8751.6450000000004</v>
          </cell>
        </row>
        <row r="186">
          <cell r="D186">
            <v>19861.900000000001</v>
          </cell>
          <cell r="E186">
            <v>44655.983</v>
          </cell>
          <cell r="F186">
            <v>22709.369549999999</v>
          </cell>
          <cell r="G186">
            <v>22709.369549999999</v>
          </cell>
          <cell r="H186">
            <v>22709.369549999999</v>
          </cell>
          <cell r="I186">
            <v>22709.369549999999</v>
          </cell>
        </row>
        <row r="191">
          <cell r="D191">
            <v>26880</v>
          </cell>
          <cell r="E191">
            <v>28672</v>
          </cell>
          <cell r="F191">
            <v>28672</v>
          </cell>
          <cell r="G191">
            <v>28672</v>
          </cell>
          <cell r="H191">
            <v>28672</v>
          </cell>
          <cell r="I191">
            <v>28672</v>
          </cell>
        </row>
        <row r="212">
          <cell r="D212">
            <v>6658.2199999999993</v>
          </cell>
          <cell r="E212">
            <v>6900</v>
          </cell>
          <cell r="F212">
            <v>6040</v>
          </cell>
          <cell r="G212">
            <v>6187</v>
          </cell>
          <cell r="H212">
            <v>5841.35</v>
          </cell>
          <cell r="I212">
            <v>6003.4175000000005</v>
          </cell>
        </row>
        <row r="246">
          <cell r="D246">
            <v>57579.89</v>
          </cell>
          <cell r="E246">
            <v>63100</v>
          </cell>
          <cell r="F246">
            <v>67546</v>
          </cell>
          <cell r="G246">
            <v>67800.92</v>
          </cell>
          <cell r="H246">
            <v>68264.938399999999</v>
          </cell>
          <cell r="I246">
            <v>68738.237167999992</v>
          </cell>
        </row>
        <row r="253">
          <cell r="D253">
            <v>25706.22</v>
          </cell>
          <cell r="E253">
            <v>27200</v>
          </cell>
          <cell r="F253">
            <v>28044</v>
          </cell>
          <cell r="G253">
            <v>28922.880000000001</v>
          </cell>
          <cell r="H253">
            <v>29838.2376</v>
          </cell>
          <cell r="I253">
            <v>30791.747352000002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</row>
        <row r="280">
          <cell r="D280">
            <v>3504.65</v>
          </cell>
          <cell r="E280">
            <v>2910</v>
          </cell>
          <cell r="F280">
            <v>2918.2</v>
          </cell>
          <cell r="G280">
            <v>2926.5639999999999</v>
          </cell>
          <cell r="H280">
            <v>2935.09528</v>
          </cell>
          <cell r="I280">
            <v>2943.7971856000004</v>
          </cell>
        </row>
        <row r="288">
          <cell r="D288">
            <v>10954.380000000001</v>
          </cell>
          <cell r="E288">
            <v>12049.818000000001</v>
          </cell>
          <cell r="F288">
            <v>12652.308900000002</v>
          </cell>
          <cell r="G288">
            <v>13284.924345000003</v>
          </cell>
          <cell r="H288">
            <v>13949.170562250005</v>
          </cell>
          <cell r="I288">
            <v>14646.629090362505</v>
          </cell>
        </row>
        <row r="302">
          <cell r="D302">
            <v>4417.3500000000004</v>
          </cell>
          <cell r="E302">
            <v>5800</v>
          </cell>
          <cell r="F302">
            <v>5100</v>
          </cell>
          <cell r="G302">
            <v>5800</v>
          </cell>
          <cell r="H302">
            <v>5100</v>
          </cell>
          <cell r="I302">
            <v>5800</v>
          </cell>
        </row>
        <row r="318">
          <cell r="D318">
            <v>50136.22</v>
          </cell>
          <cell r="E318">
            <v>31400</v>
          </cell>
          <cell r="F318">
            <v>31400</v>
          </cell>
          <cell r="G318">
            <v>31400</v>
          </cell>
          <cell r="H318">
            <v>31400</v>
          </cell>
          <cell r="I318">
            <v>31400</v>
          </cell>
        </row>
        <row r="323">
          <cell r="D323">
            <v>36721.629999999997</v>
          </cell>
          <cell r="E323">
            <v>20000</v>
          </cell>
          <cell r="F323">
            <v>12000</v>
          </cell>
          <cell r="G323">
            <v>12000</v>
          </cell>
          <cell r="H323">
            <v>12000</v>
          </cell>
          <cell r="I323">
            <v>12000</v>
          </cell>
        </row>
        <row r="334">
          <cell r="D334">
            <v>1003.5</v>
          </cell>
          <cell r="E334">
            <v>2600</v>
          </cell>
          <cell r="F334">
            <v>2600</v>
          </cell>
          <cell r="G334">
            <v>2600</v>
          </cell>
          <cell r="H334">
            <v>2600</v>
          </cell>
          <cell r="I334">
            <v>2600</v>
          </cell>
        </row>
        <row r="351">
          <cell r="D351">
            <v>14189.1</v>
          </cell>
          <cell r="E351">
            <v>16874.84</v>
          </cell>
          <cell r="F351">
            <v>16501.082000000002</v>
          </cell>
          <cell r="G351">
            <v>16964.47046</v>
          </cell>
          <cell r="H351">
            <v>17441.307693800001</v>
          </cell>
          <cell r="I351">
            <v>17931.988107014004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</row>
        <row r="362"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</row>
        <row r="375">
          <cell r="D375">
            <v>-69330</v>
          </cell>
          <cell r="E375">
            <v>-51221</v>
          </cell>
          <cell r="F375">
            <v>-50923</v>
          </cell>
          <cell r="G375">
            <v>-51519</v>
          </cell>
          <cell r="H375">
            <v>-51519</v>
          </cell>
          <cell r="I375">
            <v>-51669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</row>
        <row r="386">
          <cell r="D386">
            <v>-76079.62</v>
          </cell>
          <cell r="E386">
            <v>-85068.080000000016</v>
          </cell>
          <cell r="F386">
            <v>-62772</v>
          </cell>
          <cell r="G386">
            <v>-46119</v>
          </cell>
          <cell r="H386">
            <v>-42189</v>
          </cell>
          <cell r="I386">
            <v>-42189</v>
          </cell>
        </row>
        <row r="392">
          <cell r="D392">
            <v>-1200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</row>
        <row r="398">
          <cell r="D398">
            <v>729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</row>
        <row r="419">
          <cell r="D419">
            <v>-18590.55</v>
          </cell>
          <cell r="E419">
            <v>-7800</v>
          </cell>
          <cell r="F419">
            <v>-7500</v>
          </cell>
          <cell r="G419">
            <v>-7500</v>
          </cell>
          <cell r="H419">
            <v>-7500</v>
          </cell>
          <cell r="I419">
            <v>-7500</v>
          </cell>
        </row>
        <row r="424">
          <cell r="D424">
            <v>-5801.3</v>
          </cell>
          <cell r="E424">
            <v>-6000</v>
          </cell>
          <cell r="F424">
            <v>-6000</v>
          </cell>
          <cell r="G424">
            <v>-6000</v>
          </cell>
          <cell r="H424">
            <v>-6000</v>
          </cell>
          <cell r="I424">
            <v>-6000</v>
          </cell>
        </row>
        <row r="429">
          <cell r="D429">
            <v>-20580.38</v>
          </cell>
          <cell r="E429">
            <v>-11000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</row>
        <row r="436">
          <cell r="D436">
            <v>-8627.2199999999993</v>
          </cell>
          <cell r="E436">
            <v>-5500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</row>
        <row r="441">
          <cell r="D441">
            <v>-5284.05</v>
          </cell>
          <cell r="E441">
            <v>-11500</v>
          </cell>
          <cell r="F441">
            <v>-11500</v>
          </cell>
          <cell r="G441">
            <v>-11500</v>
          </cell>
          <cell r="H441">
            <v>-11500</v>
          </cell>
          <cell r="I441">
            <v>-11500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</row>
        <row r="452">
          <cell r="D452">
            <v>-18435.05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</row>
      </sheetData>
      <sheetData sheetId="20" refreshError="1"/>
      <sheetData sheetId="21" refreshError="1"/>
      <sheetData sheetId="22">
        <row r="13">
          <cell r="F13">
            <v>-11513</v>
          </cell>
          <cell r="G13">
            <v>-11916.190000000002</v>
          </cell>
          <cell r="H13">
            <v>-12841.140000000014</v>
          </cell>
          <cell r="I13">
            <v>-11703.603448477894</v>
          </cell>
          <cell r="J13">
            <v>-11873.946399709821</v>
          </cell>
          <cell r="K13">
            <v>-8193.7269542815338</v>
          </cell>
        </row>
        <row r="14">
          <cell r="F14">
            <v>-112185</v>
          </cell>
          <cell r="G14">
            <v>-129495</v>
          </cell>
          <cell r="H14">
            <v>-129495</v>
          </cell>
          <cell r="I14">
            <v>-130950</v>
          </cell>
          <cell r="J14">
            <v>-130950</v>
          </cell>
          <cell r="K14">
            <v>-132405</v>
          </cell>
        </row>
        <row r="198">
          <cell r="F198">
            <v>111781.81</v>
          </cell>
          <cell r="G198">
            <v>128570.04999999999</v>
          </cell>
          <cell r="H198">
            <v>130632.53655152212</v>
          </cell>
          <cell r="I198">
            <v>130779.65704876807</v>
          </cell>
          <cell r="J198">
            <v>134630.21944542829</v>
          </cell>
          <cell r="K198">
            <v>139613.7246317828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F202">
            <v>-11916.190000000002</v>
          </cell>
          <cell r="G202">
            <v>-12841.140000000014</v>
          </cell>
          <cell r="H202">
            <v>-11703.603448477894</v>
          </cell>
          <cell r="I202">
            <v>-11873.946399709821</v>
          </cell>
          <cell r="J202">
            <v>-8193.7269542815338</v>
          </cell>
          <cell r="K202">
            <v>-985.00232249873807</v>
          </cell>
        </row>
      </sheetData>
      <sheetData sheetId="23">
        <row r="11">
          <cell r="F11">
            <v>-9</v>
          </cell>
          <cell r="G11">
            <v>-329</v>
          </cell>
          <cell r="H11">
            <v>0</v>
          </cell>
          <cell r="I11">
            <v>-335</v>
          </cell>
          <cell r="J11">
            <v>-670</v>
          </cell>
          <cell r="K11">
            <v>-1005</v>
          </cell>
        </row>
        <row r="12">
          <cell r="F12">
            <v>-320</v>
          </cell>
          <cell r="G12">
            <v>-670</v>
          </cell>
          <cell r="H12">
            <v>-335</v>
          </cell>
          <cell r="I12">
            <v>-335</v>
          </cell>
          <cell r="J12">
            <v>-335</v>
          </cell>
          <cell r="K12">
            <v>-335</v>
          </cell>
        </row>
        <row r="196">
          <cell r="F196">
            <v>0</v>
          </cell>
          <cell r="G196">
            <v>999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-329</v>
          </cell>
          <cell r="G200">
            <v>0</v>
          </cell>
          <cell r="H200">
            <v>-335</v>
          </cell>
          <cell r="I200">
            <v>-670</v>
          </cell>
          <cell r="J200">
            <v>-1005</v>
          </cell>
          <cell r="K200">
            <v>-1340</v>
          </cell>
        </row>
      </sheetData>
      <sheetData sheetId="24">
        <row r="11">
          <cell r="F11">
            <v>-5120</v>
          </cell>
          <cell r="G11">
            <v>-6942</v>
          </cell>
          <cell r="H11">
            <v>-929</v>
          </cell>
          <cell r="I11">
            <v>-28.272540369230228</v>
          </cell>
          <cell r="J11">
            <v>-4328.2725403692302</v>
          </cell>
          <cell r="K11">
            <v>-7928.2725403692311</v>
          </cell>
        </row>
        <row r="12">
          <cell r="F12">
            <v>-4000</v>
          </cell>
          <cell r="G12">
            <v>-6000</v>
          </cell>
          <cell r="H12">
            <v>-6000</v>
          </cell>
          <cell r="I12">
            <v>-5000</v>
          </cell>
          <cell r="J12">
            <v>-5000</v>
          </cell>
          <cell r="K12">
            <v>-4000</v>
          </cell>
        </row>
        <row r="13">
          <cell r="F13">
            <v>-6996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-342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2">
          <cell r="F22">
            <v>-16458</v>
          </cell>
          <cell r="G22">
            <v>-12942</v>
          </cell>
          <cell r="H22">
            <v>-6929</v>
          </cell>
          <cell r="I22">
            <v>-5028.2725403692302</v>
          </cell>
          <cell r="J22">
            <v>-9328.2725403692311</v>
          </cell>
          <cell r="K22">
            <v>-11928.272540369231</v>
          </cell>
        </row>
        <row r="205">
          <cell r="F205">
            <v>9516</v>
          </cell>
          <cell r="G205">
            <v>12013</v>
          </cell>
          <cell r="H205">
            <v>6900.7274596307698</v>
          </cell>
          <cell r="I205">
            <v>700</v>
          </cell>
          <cell r="J205">
            <v>1400</v>
          </cell>
          <cell r="K205">
            <v>700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-6942</v>
          </cell>
          <cell r="G209">
            <v>-929</v>
          </cell>
          <cell r="H209">
            <v>-28.272540369230228</v>
          </cell>
          <cell r="I209">
            <v>-4328.2725403692302</v>
          </cell>
          <cell r="J209">
            <v>-7928.2725403692311</v>
          </cell>
          <cell r="K209">
            <v>-11228.272540369231</v>
          </cell>
        </row>
      </sheetData>
      <sheetData sheetId="25">
        <row r="11">
          <cell r="F11">
            <v>-5412</v>
          </cell>
          <cell r="G11">
            <v>-3974</v>
          </cell>
          <cell r="H11">
            <v>-1707.5999999999995</v>
          </cell>
          <cell r="I11">
            <v>-922.46637929334793</v>
          </cell>
          <cell r="J11">
            <v>-814.22153708034693</v>
          </cell>
          <cell r="K11">
            <v>-488.37296539988984</v>
          </cell>
        </row>
        <row r="12">
          <cell r="F12">
            <v>-4820</v>
          </cell>
          <cell r="G12">
            <v>-5060</v>
          </cell>
          <cell r="H12">
            <v>-5060</v>
          </cell>
          <cell r="I12">
            <v>-5060</v>
          </cell>
          <cell r="J12">
            <v>-5060</v>
          </cell>
          <cell r="K12">
            <v>-5060</v>
          </cell>
        </row>
        <row r="196">
          <cell r="F196">
            <v>6258</v>
          </cell>
          <cell r="G196">
            <v>7326.4000000000005</v>
          </cell>
          <cell r="H196">
            <v>5845.1336207066515</v>
          </cell>
          <cell r="I196">
            <v>5168.244842213001</v>
          </cell>
          <cell r="J196">
            <v>5385.8485716804571</v>
          </cell>
          <cell r="K196">
            <v>4489.6932945110457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-3974</v>
          </cell>
          <cell r="G200">
            <v>-1707.5999999999995</v>
          </cell>
          <cell r="H200">
            <v>-922.46637929334793</v>
          </cell>
          <cell r="I200">
            <v>-814.22153708034693</v>
          </cell>
          <cell r="J200">
            <v>-488.37296539988984</v>
          </cell>
          <cell r="K200">
            <v>-1058.6796708888442</v>
          </cell>
        </row>
      </sheetData>
      <sheetData sheetId="26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</sheetData>
      <sheetData sheetId="27">
        <row r="11">
          <cell r="F11">
            <v>-7266</v>
          </cell>
          <cell r="G11">
            <v>-1259</v>
          </cell>
          <cell r="H11">
            <v>-522.66666666666788</v>
          </cell>
          <cell r="I11">
            <v>-2532.6666666666715</v>
          </cell>
          <cell r="J11">
            <v>-4767.2666666666701</v>
          </cell>
          <cell r="K11">
            <v>-6720.9586666666728</v>
          </cell>
        </row>
        <row r="12">
          <cell r="F12">
            <v>-7767</v>
          </cell>
          <cell r="G12">
            <v>-7767</v>
          </cell>
          <cell r="H12">
            <v>-7783.3333333333339</v>
          </cell>
          <cell r="I12">
            <v>-7783.3333333333339</v>
          </cell>
          <cell r="J12">
            <v>-7783.3333333333339</v>
          </cell>
          <cell r="K12">
            <v>-7783.3333333333339</v>
          </cell>
        </row>
        <row r="13">
          <cell r="F13">
            <v>-10879</v>
          </cell>
          <cell r="G13">
            <v>-10896.666666666668</v>
          </cell>
          <cell r="H13">
            <v>-10896.666666666668</v>
          </cell>
          <cell r="I13">
            <v>-10896.666666666668</v>
          </cell>
          <cell r="J13">
            <v>-10896.666666666668</v>
          </cell>
          <cell r="K13">
            <v>-10896.666666666668</v>
          </cell>
        </row>
        <row r="14">
          <cell r="B14" t="str">
            <v>Mini Closedown Surplus Adjustment</v>
          </cell>
        </row>
        <row r="15">
          <cell r="F15">
            <v>-25912</v>
          </cell>
          <cell r="G15">
            <v>-19922.666666666668</v>
          </cell>
          <cell r="H15">
            <v>-19202.666666666672</v>
          </cell>
          <cell r="I15">
            <v>-21212.666666666672</v>
          </cell>
          <cell r="J15">
            <v>-23447.26666666667</v>
          </cell>
          <cell r="K15">
            <v>-25400.958666666673</v>
          </cell>
        </row>
        <row r="191">
          <cell r="F191">
            <v>24653</v>
          </cell>
          <cell r="G191">
            <v>19400</v>
          </cell>
          <cell r="H191">
            <v>16670</v>
          </cell>
          <cell r="I191">
            <v>16445.400000000001</v>
          </cell>
          <cell r="J191">
            <v>16726.307999999997</v>
          </cell>
          <cell r="K191">
            <v>17012.834159999999</v>
          </cell>
        </row>
        <row r="193">
          <cell r="F193">
            <v>-1259</v>
          </cell>
          <cell r="G193">
            <v>-522.66666666666788</v>
          </cell>
          <cell r="H193">
            <v>-2532.6666666666715</v>
          </cell>
          <cell r="I193">
            <v>-4767.2666666666701</v>
          </cell>
          <cell r="J193">
            <v>-6720.9586666666728</v>
          </cell>
          <cell r="K193">
            <v>-8388.1245066666743</v>
          </cell>
        </row>
      </sheetData>
      <sheetData sheetId="28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</sheetData>
      <sheetData sheetId="29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</sheetData>
      <sheetData sheetId="30">
        <row r="9">
          <cell r="F9">
            <v>-18800</v>
          </cell>
          <cell r="G9">
            <v>-4916</v>
          </cell>
          <cell r="H9">
            <v>1411</v>
          </cell>
          <cell r="I9">
            <v>-540.17890024324151</v>
          </cell>
          <cell r="J9">
            <v>-2274.8449564962139</v>
          </cell>
          <cell r="K9">
            <v>-3784.3376549993045</v>
          </cell>
        </row>
        <row r="10">
          <cell r="F10">
            <v>-6051</v>
          </cell>
          <cell r="G10">
            <v>-10589</v>
          </cell>
          <cell r="H10">
            <v>-10589</v>
          </cell>
          <cell r="I10">
            <v>-10589</v>
          </cell>
          <cell r="J10">
            <v>-10589</v>
          </cell>
          <cell r="K10">
            <v>-10589</v>
          </cell>
        </row>
        <row r="11">
          <cell r="F11">
            <v>-14825</v>
          </cell>
          <cell r="G11">
            <v>-14825</v>
          </cell>
          <cell r="H11">
            <v>-14825</v>
          </cell>
          <cell r="I11">
            <v>-14825</v>
          </cell>
          <cell r="J11">
            <v>-14825</v>
          </cell>
          <cell r="K11">
            <v>-14825</v>
          </cell>
        </row>
        <row r="173">
          <cell r="F173">
            <v>34760</v>
          </cell>
          <cell r="G173">
            <v>31741</v>
          </cell>
          <cell r="H173">
            <v>23462.821099756758</v>
          </cell>
          <cell r="I173">
            <v>23679.333943747028</v>
          </cell>
          <cell r="J173">
            <v>23904.507301496909</v>
          </cell>
          <cell r="K173">
            <v>24138.687593556784</v>
          </cell>
        </row>
        <row r="175">
          <cell r="F175">
            <v>-4916</v>
          </cell>
          <cell r="G175">
            <v>1411</v>
          </cell>
          <cell r="H175">
            <v>-540.17890024324151</v>
          </cell>
          <cell r="I175">
            <v>-2274.8449564962139</v>
          </cell>
          <cell r="J175">
            <v>-3784.3376549993045</v>
          </cell>
          <cell r="K175">
            <v>-5059.6500614425204</v>
          </cell>
        </row>
      </sheetData>
      <sheetData sheetId="31">
        <row r="7">
          <cell r="B7" t="str">
            <v>Homes4Ukraine</v>
          </cell>
        </row>
        <row r="10">
          <cell r="D10">
            <v>0</v>
          </cell>
          <cell r="E10">
            <v>0</v>
          </cell>
          <cell r="F10">
            <v>-98.699999999999818</v>
          </cell>
          <cell r="G10">
            <v>-98.699999999999818</v>
          </cell>
          <cell r="H10">
            <v>-98.699999999999818</v>
          </cell>
          <cell r="I10">
            <v>-98.699999999999818</v>
          </cell>
        </row>
        <row r="15">
          <cell r="D15">
            <v>0</v>
          </cell>
          <cell r="E15">
            <v>-7050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D22">
            <v>0</v>
          </cell>
          <cell r="E22">
            <v>-7050</v>
          </cell>
          <cell r="F22">
            <v>-98.699999999999818</v>
          </cell>
          <cell r="G22">
            <v>-98.699999999999818</v>
          </cell>
          <cell r="H22">
            <v>-98.699999999999818</v>
          </cell>
          <cell r="I22">
            <v>-98.699999999999818</v>
          </cell>
        </row>
        <row r="270">
          <cell r="D270">
            <v>0</v>
          </cell>
          <cell r="E270">
            <v>6951.3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2">
          <cell r="D272">
            <v>0</v>
          </cell>
          <cell r="E272">
            <v>-98.699999999999818</v>
          </cell>
          <cell r="F272">
            <v>-98.699999999999818</v>
          </cell>
          <cell r="G272">
            <v>-98.699999999999818</v>
          </cell>
          <cell r="H272">
            <v>-98.699999999999818</v>
          </cell>
          <cell r="I272">
            <v>-98.699999999999818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</row>
        <row r="549"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</row>
        <row r="814"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</row>
        <row r="816"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</row>
      </sheetData>
      <sheetData sheetId="32">
        <row r="8">
          <cell r="D8">
            <v>-3071</v>
          </cell>
          <cell r="E8">
            <v>-7465</v>
          </cell>
        </row>
        <row r="12">
          <cell r="D12">
            <v>-11781</v>
          </cell>
          <cell r="E12">
            <v>-4298</v>
          </cell>
        </row>
        <row r="13">
          <cell r="B13" t="str">
            <v>Closedown Surplus Adjustment</v>
          </cell>
        </row>
        <row r="16">
          <cell r="D16">
            <v>-14852</v>
          </cell>
          <cell r="E16">
            <v>-11763</v>
          </cell>
        </row>
        <row r="223">
          <cell r="D223">
            <v>7387</v>
          </cell>
          <cell r="E223">
            <v>9130</v>
          </cell>
        </row>
        <row r="225">
          <cell r="D225">
            <v>-7465</v>
          </cell>
          <cell r="E225">
            <v>-2633</v>
          </cell>
          <cell r="F225">
            <v>-2633</v>
          </cell>
          <cell r="G225">
            <v>-2633</v>
          </cell>
          <cell r="H225">
            <v>-2633</v>
          </cell>
          <cell r="I225">
            <v>-2633</v>
          </cell>
        </row>
      </sheetData>
      <sheetData sheetId="33">
        <row r="8">
          <cell r="D8">
            <v>-1965</v>
          </cell>
          <cell r="E8">
            <v>-1747</v>
          </cell>
          <cell r="F8">
            <v>-0.15000000000145519</v>
          </cell>
        </row>
        <row r="12">
          <cell r="D12">
            <v>-5400</v>
          </cell>
          <cell r="E12">
            <v>-4792</v>
          </cell>
          <cell r="F12">
            <v>-2396</v>
          </cell>
        </row>
        <row r="13">
          <cell r="D13">
            <v>-6709</v>
          </cell>
          <cell r="E13">
            <v>-3355</v>
          </cell>
        </row>
        <row r="14">
          <cell r="B14" t="str">
            <v>Closedown Surplus Adjustment</v>
          </cell>
        </row>
        <row r="17">
          <cell r="D17">
            <v>-14074</v>
          </cell>
          <cell r="E17">
            <v>-9894</v>
          </cell>
          <cell r="F17">
            <v>-2396.1500000000015</v>
          </cell>
        </row>
        <row r="178">
          <cell r="D178">
            <v>12327</v>
          </cell>
          <cell r="E178">
            <v>9893.8499999999985</v>
          </cell>
          <cell r="F178">
            <v>0</v>
          </cell>
        </row>
        <row r="180">
          <cell r="D180">
            <v>-1747</v>
          </cell>
          <cell r="E180">
            <v>-0.15000000000145519</v>
          </cell>
          <cell r="F180">
            <v>-2396.1500000000015</v>
          </cell>
          <cell r="G180">
            <v>-2396.1500000000015</v>
          </cell>
          <cell r="H180">
            <v>-2396.1500000000015</v>
          </cell>
          <cell r="I180">
            <v>-2396.1500000000015</v>
          </cell>
        </row>
      </sheetData>
      <sheetData sheetId="34" refreshError="1"/>
      <sheetData sheetId="35">
        <row r="7">
          <cell r="B7" t="str">
            <v>HAAF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7">
          <cell r="B177" t="str">
            <v>Catch Up Premium</v>
          </cell>
        </row>
        <row r="180">
          <cell r="D180">
            <v>-8686</v>
          </cell>
          <cell r="E180">
            <v>-8686</v>
          </cell>
          <cell r="F180">
            <v>-344.44000000000051</v>
          </cell>
          <cell r="G180">
            <v>-344.44000000000051</v>
          </cell>
          <cell r="H180">
            <v>-344.44000000000051</v>
          </cell>
          <cell r="I180">
            <v>-344.44000000000051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7">
          <cell r="D187">
            <v>-8686</v>
          </cell>
          <cell r="E187">
            <v>-8686</v>
          </cell>
          <cell r="F187">
            <v>-344.44000000000051</v>
          </cell>
          <cell r="G187">
            <v>-344.44000000000051</v>
          </cell>
          <cell r="H187">
            <v>-344.44000000000051</v>
          </cell>
          <cell r="I187">
            <v>-344.44000000000051</v>
          </cell>
        </row>
        <row r="338">
          <cell r="D338">
            <v>0</v>
          </cell>
          <cell r="E338">
            <v>8341.56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40">
          <cell r="D340">
            <v>-8686</v>
          </cell>
          <cell r="E340">
            <v>-344.44000000000051</v>
          </cell>
          <cell r="F340">
            <v>-344.44000000000051</v>
          </cell>
          <cell r="G340">
            <v>-344.44000000000051</v>
          </cell>
          <cell r="H340">
            <v>-344.44000000000051</v>
          </cell>
          <cell r="I340">
            <v>-344.44000000000051</v>
          </cell>
        </row>
        <row r="343">
          <cell r="B343" t="str">
            <v>Recovery Premium 2023/24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</row>
        <row r="350"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</row>
      </sheetData>
      <sheetData sheetId="36">
        <row r="9">
          <cell r="F9" t="str">
            <v>CORRECT</v>
          </cell>
        </row>
        <row r="10">
          <cell r="F10" t="str">
            <v>CORRECT</v>
          </cell>
        </row>
        <row r="11">
          <cell r="L11" t="str">
            <v>ENTERED</v>
          </cell>
        </row>
        <row r="12">
          <cell r="L12" t="str">
            <v>ENTERED</v>
          </cell>
        </row>
        <row r="13">
          <cell r="D13" t="str">
            <v>ENTERED</v>
          </cell>
          <cell r="L13" t="str">
            <v>ENTERED</v>
          </cell>
        </row>
        <row r="14">
          <cell r="L14" t="str">
            <v>ENTERED</v>
          </cell>
        </row>
        <row r="15">
          <cell r="L15" t="str">
            <v>ENTERED</v>
          </cell>
        </row>
        <row r="16">
          <cell r="L16" t="str">
            <v>ENTERED</v>
          </cell>
        </row>
        <row r="17">
          <cell r="L17" t="str">
            <v>ENTERED</v>
          </cell>
        </row>
        <row r="18">
          <cell r="E18" t="str">
            <v>ENTERED</v>
          </cell>
          <cell r="L18" t="str">
            <v>ENTERED</v>
          </cell>
        </row>
        <row r="19">
          <cell r="L19" t="str">
            <v>ENTERED</v>
          </cell>
        </row>
        <row r="20">
          <cell r="L20" t="str">
            <v>ENTERED</v>
          </cell>
        </row>
        <row r="21">
          <cell r="L21" t="str">
            <v>ENTERED</v>
          </cell>
        </row>
        <row r="22">
          <cell r="E22" t="str">
            <v>ENTERED</v>
          </cell>
          <cell r="L22" t="str">
            <v>ENTERED</v>
          </cell>
        </row>
        <row r="23">
          <cell r="L23" t="str">
            <v>ENTERED</v>
          </cell>
        </row>
        <row r="24">
          <cell r="L24" t="str">
            <v>ENTERED</v>
          </cell>
        </row>
        <row r="25">
          <cell r="L25" t="str">
            <v>ENTERED</v>
          </cell>
        </row>
        <row r="26">
          <cell r="D26" t="str">
            <v>No incorrect account codes found</v>
          </cell>
        </row>
        <row r="32">
          <cell r="D32" t="str">
            <v>ENTERED</v>
          </cell>
          <cell r="E32" t="str">
            <v>ENTERED</v>
          </cell>
          <cell r="F32" t="str">
            <v>ENTERED</v>
          </cell>
          <cell r="G32" t="str">
            <v>ENTERED</v>
          </cell>
          <cell r="H32" t="str">
            <v>ENTERED</v>
          </cell>
        </row>
        <row r="36">
          <cell r="D36" t="str">
            <v xml:space="preserve">Status 2022/23 </v>
          </cell>
          <cell r="E36" t="str">
            <v xml:space="preserve">Status 2023/24 </v>
          </cell>
          <cell r="F36" t="str">
            <v xml:space="preserve">Status 2024/25 </v>
          </cell>
          <cell r="G36" t="str">
            <v xml:space="preserve">Status 2025/26 </v>
          </cell>
          <cell r="H36" t="str">
            <v xml:space="preserve">Status 2026/27 </v>
          </cell>
          <cell r="I36" t="str">
            <v xml:space="preserve">Status 2027/28 </v>
          </cell>
        </row>
        <row r="38">
          <cell r="D38" t="str">
            <v>ENTERED</v>
          </cell>
          <cell r="E38" t="str">
            <v>ENTERED</v>
          </cell>
          <cell r="F38" t="str">
            <v>ENTERED</v>
          </cell>
          <cell r="G38" t="str">
            <v>ENTERED</v>
          </cell>
          <cell r="H38" t="str">
            <v>ENTERED</v>
          </cell>
          <cell r="I38" t="str">
            <v>ENTERED</v>
          </cell>
        </row>
        <row r="39">
          <cell r="D39" t="str">
            <v>ENTERED</v>
          </cell>
          <cell r="E39" t="str">
            <v>ENTERED</v>
          </cell>
          <cell r="F39" t="str">
            <v>ENTERED</v>
          </cell>
          <cell r="G39" t="str">
            <v>ENTERED</v>
          </cell>
          <cell r="H39" t="str">
            <v>ENTERED</v>
          </cell>
          <cell r="I39" t="str">
            <v>ENTERED</v>
          </cell>
        </row>
        <row r="40">
          <cell r="D40" t="str">
            <v>ENTERED</v>
          </cell>
          <cell r="E40" t="str">
            <v>ENTERED</v>
          </cell>
          <cell r="F40" t="str">
            <v>ENTERED</v>
          </cell>
          <cell r="G40" t="str">
            <v>ENTERED</v>
          </cell>
          <cell r="H40" t="str">
            <v>ENTERED</v>
          </cell>
          <cell r="I40" t="str">
            <v>ENTERED</v>
          </cell>
        </row>
        <row r="41">
          <cell r="D41" t="str">
            <v>ENTERED</v>
          </cell>
          <cell r="E41" t="str">
            <v>ENTERED</v>
          </cell>
          <cell r="F41" t="str">
            <v>ENTERED</v>
          </cell>
          <cell r="G41" t="str">
            <v>ENTERED</v>
          </cell>
          <cell r="H41" t="str">
            <v>ENTERED</v>
          </cell>
          <cell r="I41" t="str">
            <v>ENTERED</v>
          </cell>
        </row>
        <row r="42">
          <cell r="D42" t="str">
            <v>ENTERED</v>
          </cell>
          <cell r="E42" t="str">
            <v>ENTERED</v>
          </cell>
          <cell r="F42" t="str">
            <v>ENTERED</v>
          </cell>
          <cell r="G42" t="str">
            <v>ENTERED</v>
          </cell>
          <cell r="H42" t="str">
            <v>ENTERED</v>
          </cell>
          <cell r="I42" t="str">
            <v>ENTERED</v>
          </cell>
        </row>
        <row r="43">
          <cell r="D43" t="str">
            <v>ENTERED</v>
          </cell>
          <cell r="E43" t="str">
            <v>ENTERED</v>
          </cell>
          <cell r="F43" t="str">
            <v>ENTERED</v>
          </cell>
          <cell r="G43" t="str">
            <v>ENTERED</v>
          </cell>
          <cell r="H43" t="str">
            <v>ENTERED</v>
          </cell>
          <cell r="I43" t="str">
            <v>ENTERED</v>
          </cell>
        </row>
        <row r="44">
          <cell r="D44" t="str">
            <v>ENTERED</v>
          </cell>
          <cell r="E44" t="str">
            <v>ENTERED</v>
          </cell>
          <cell r="F44" t="str">
            <v>ENTERED</v>
          </cell>
          <cell r="G44" t="str">
            <v>ENTERED</v>
          </cell>
          <cell r="H44" t="str">
            <v>ENTERED</v>
          </cell>
          <cell r="I44" t="str">
            <v>ENTERED</v>
          </cell>
        </row>
        <row r="45">
          <cell r="D45" t="str">
            <v>ENTERED</v>
          </cell>
          <cell r="E45" t="str">
            <v>ENTERED</v>
          </cell>
          <cell r="F45" t="str">
            <v>ENTERED</v>
          </cell>
          <cell r="G45" t="str">
            <v>ENTERED</v>
          </cell>
          <cell r="H45" t="str">
            <v>ENTERED</v>
          </cell>
          <cell r="I45" t="str">
            <v>ENTERED</v>
          </cell>
        </row>
        <row r="46">
          <cell r="D46" t="str">
            <v>ENTERED</v>
          </cell>
          <cell r="E46" t="str">
            <v>ENTERED</v>
          </cell>
          <cell r="F46" t="str">
            <v>ENTERED</v>
          </cell>
          <cell r="G46" t="str">
            <v>ENTERED</v>
          </cell>
          <cell r="H46" t="str">
            <v>ENTERED</v>
          </cell>
          <cell r="I46" t="str">
            <v>ENTERED</v>
          </cell>
        </row>
        <row r="47">
          <cell r="D47" t="str">
            <v>ENTERED</v>
          </cell>
          <cell r="E47" t="str">
            <v>ENTERED</v>
          </cell>
        </row>
        <row r="48">
          <cell r="D48" t="str">
            <v>ENTERED</v>
          </cell>
          <cell r="E48" t="str">
            <v>ENTERED</v>
          </cell>
          <cell r="F48" t="str">
            <v>ENTERED</v>
          </cell>
        </row>
        <row r="49">
          <cell r="D49" t="str">
            <v>ENTERED</v>
          </cell>
          <cell r="E49" t="str">
            <v>ENTERED</v>
          </cell>
          <cell r="F49" t="str">
            <v>ENTERED</v>
          </cell>
          <cell r="G49" t="str">
            <v>ENTERED</v>
          </cell>
          <cell r="H49" t="str">
            <v>ENTERED</v>
          </cell>
          <cell r="I49" t="str">
            <v>ENTERED</v>
          </cell>
        </row>
        <row r="50">
          <cell r="D50" t="str">
            <v>ENTERED</v>
          </cell>
          <cell r="E50" t="str">
            <v>ENTERED</v>
          </cell>
          <cell r="F50" t="str">
            <v>ENTERED</v>
          </cell>
          <cell r="G50" t="str">
            <v>ENTERED</v>
          </cell>
          <cell r="H50" t="str">
            <v>ENTERED</v>
          </cell>
          <cell r="I50" t="str">
            <v>ENTERED</v>
          </cell>
        </row>
        <row r="51">
          <cell r="D51" t="str">
            <v>ENTERED</v>
          </cell>
          <cell r="E51" t="str">
            <v>ENTERED</v>
          </cell>
          <cell r="F51" t="str">
            <v>ENTERED</v>
          </cell>
          <cell r="G51" t="str">
            <v>ENTERED</v>
          </cell>
          <cell r="H51" t="str">
            <v>ENTERED</v>
          </cell>
          <cell r="I51" t="str">
            <v>ENTERED</v>
          </cell>
        </row>
        <row r="56">
          <cell r="D56" t="str">
            <v>ENTERED</v>
          </cell>
          <cell r="E56" t="str">
            <v>ENTERED</v>
          </cell>
          <cell r="F56" t="str">
            <v>ENTERED</v>
          </cell>
          <cell r="G56" t="str">
            <v>ENTERED</v>
          </cell>
          <cell r="H56" t="str">
            <v>ENTERED</v>
          </cell>
        </row>
        <row r="57">
          <cell r="D57" t="str">
            <v>ENTERED</v>
          </cell>
          <cell r="E57" t="str">
            <v>ENTERED</v>
          </cell>
          <cell r="F57" t="str">
            <v>ENTERED</v>
          </cell>
          <cell r="G57" t="str">
            <v>ENTERED</v>
          </cell>
          <cell r="H57" t="str">
            <v>ENTERED</v>
          </cell>
        </row>
        <row r="63">
          <cell r="D63" t="str">
            <v>ENTERED</v>
          </cell>
          <cell r="E63" t="str">
            <v>ENTERED</v>
          </cell>
          <cell r="F63" t="str">
            <v>ENTERED</v>
          </cell>
          <cell r="G63" t="str">
            <v>ENTERED</v>
          </cell>
        </row>
        <row r="69">
          <cell r="F69" t="str">
            <v>CORRECT</v>
          </cell>
        </row>
        <row r="70">
          <cell r="F70" t="str">
            <v>CORRECT</v>
          </cell>
        </row>
        <row r="76">
          <cell r="D76" t="str">
            <v>CORRECT</v>
          </cell>
        </row>
        <row r="82">
          <cell r="D82" t="str">
            <v>CORRECT</v>
          </cell>
        </row>
        <row r="83">
          <cell r="D83" t="str">
            <v>CORRECT</v>
          </cell>
        </row>
        <row r="88">
          <cell r="D88" t="str">
            <v>ENTERED</v>
          </cell>
          <cell r="E88" t="str">
            <v>ENTERED</v>
          </cell>
          <cell r="F88" t="str">
            <v>ENTERED</v>
          </cell>
          <cell r="G88" t="str">
            <v>ENTERED</v>
          </cell>
          <cell r="H88" t="str">
            <v>ENTERED</v>
          </cell>
        </row>
        <row r="89">
          <cell r="D89" t="str">
            <v>ENTERED</v>
          </cell>
          <cell r="E89" t="str">
            <v>ENTERED</v>
          </cell>
          <cell r="F89" t="str">
            <v>ENTERED</v>
          </cell>
          <cell r="G89" t="str">
            <v>ENTERED</v>
          </cell>
          <cell r="H89" t="str">
            <v>ENTERED</v>
          </cell>
        </row>
        <row r="95">
          <cell r="E95" t="str">
            <v>ENTERED</v>
          </cell>
        </row>
      </sheetData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Dashboard"/>
      <sheetName val="Grant Dashboard"/>
      <sheetName val="Combined Dashboard"/>
      <sheetName val="1 -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3d - High Needs"/>
      <sheetName val="3e - High Needs Targeted Income"/>
      <sheetName val="4 - Teaching Staff Summary"/>
      <sheetName val="4a - Teaching Staff"/>
      <sheetName val="4b - Teaching Staff"/>
      <sheetName val="5 - Support Staff Summary"/>
      <sheetName val="5a - Support Staff"/>
      <sheetName val="5b - Support Staff"/>
      <sheetName val="6 - Income &amp; Expenditure"/>
      <sheetName val="Permitted Account Codes"/>
      <sheetName val="Extended Provision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b - Vulnerable Bursary"/>
      <sheetName val="8c - 16-19 Bursary"/>
      <sheetName val="8a - UIFSM"/>
      <sheetName val="8d - Other Grants"/>
      <sheetName val="Recovery Premium"/>
      <sheetName val="School Led Tutoring"/>
      <sheetName val="Budget Excelerator"/>
      <sheetName val="Covid Grants - Other"/>
      <sheetName val="Validation"/>
      <sheetName val="Commentary"/>
      <sheetName val="Sheet2"/>
      <sheetName val="Sheet1"/>
      <sheetName val="9 - Salary Scal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7">
          <cell r="B7">
            <v>45</v>
          </cell>
          <cell r="C7">
            <v>43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45</v>
          </cell>
          <cell r="C8">
            <v>45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46</v>
          </cell>
          <cell r="C9">
            <v>45</v>
          </cell>
          <cell r="D9">
            <v>45</v>
          </cell>
          <cell r="E9">
            <v>45</v>
          </cell>
          <cell r="F9">
            <v>45</v>
          </cell>
        </row>
        <row r="10">
          <cell r="B10">
            <v>44</v>
          </cell>
          <cell r="C10">
            <v>46</v>
          </cell>
          <cell r="D10">
            <v>45</v>
          </cell>
          <cell r="E10">
            <v>45</v>
          </cell>
          <cell r="F10">
            <v>45</v>
          </cell>
        </row>
        <row r="11">
          <cell r="B11">
            <v>42</v>
          </cell>
          <cell r="C11">
            <v>43</v>
          </cell>
          <cell r="D11">
            <v>46</v>
          </cell>
          <cell r="E11">
            <v>45</v>
          </cell>
          <cell r="F11">
            <v>45</v>
          </cell>
        </row>
        <row r="12">
          <cell r="B12">
            <v>46</v>
          </cell>
          <cell r="C12">
            <v>43</v>
          </cell>
          <cell r="D12">
            <v>44</v>
          </cell>
          <cell r="E12">
            <v>46</v>
          </cell>
          <cell r="F12">
            <v>45</v>
          </cell>
        </row>
        <row r="13">
          <cell r="B13">
            <v>45</v>
          </cell>
          <cell r="C13">
            <v>46</v>
          </cell>
          <cell r="D13">
            <v>45</v>
          </cell>
          <cell r="E13">
            <v>44</v>
          </cell>
          <cell r="F13">
            <v>46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</sheetData>
      <sheetData sheetId="5" refreshError="1"/>
      <sheetData sheetId="6" refreshError="1"/>
      <sheetData sheetId="7" refreshError="1"/>
      <sheetData sheetId="8">
        <row r="28">
          <cell r="C28">
            <v>1500978</v>
          </cell>
          <cell r="D28">
            <v>1529773</v>
          </cell>
          <cell r="E28">
            <v>1554390.6672018303</v>
          </cell>
          <cell r="F28">
            <v>1561421.4905378395</v>
          </cell>
          <cell r="G28">
            <v>1572959.8345555782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5">
          <cell r="D15">
            <v>758493.19</v>
          </cell>
          <cell r="E15">
            <v>795808</v>
          </cell>
          <cell r="F15">
            <v>815125.91975286033</v>
          </cell>
          <cell r="G15">
            <v>845899.27168112097</v>
          </cell>
          <cell r="H15">
            <v>878815.10358226427</v>
          </cell>
          <cell r="I15">
            <v>909563.46346172772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51">
          <cell r="D51">
            <v>335028.84000000003</v>
          </cell>
          <cell r="E51">
            <v>394057</v>
          </cell>
          <cell r="F51">
            <v>404837.10214703879</v>
          </cell>
          <cell r="G51">
            <v>403431.10118372034</v>
          </cell>
          <cell r="H51">
            <v>420424.48647730553</v>
          </cell>
          <cell r="I51">
            <v>437792.2140938121</v>
          </cell>
        </row>
        <row r="63">
          <cell r="D63">
            <v>26770.06</v>
          </cell>
          <cell r="E63">
            <v>13317</v>
          </cell>
          <cell r="F63">
            <v>13849.248435210809</v>
          </cell>
          <cell r="G63">
            <v>14403.218372619245</v>
          </cell>
          <cell r="H63">
            <v>14979.347107524014</v>
          </cell>
          <cell r="I63">
            <v>15578.520991824973</v>
          </cell>
        </row>
        <row r="75">
          <cell r="D75">
            <v>97281.88</v>
          </cell>
          <cell r="E75">
            <v>91774</v>
          </cell>
          <cell r="F75">
            <v>98626.511658076502</v>
          </cell>
          <cell r="G75">
            <v>102723.98926083988</v>
          </cell>
          <cell r="H75">
            <v>106985.30915391144</v>
          </cell>
          <cell r="I75">
            <v>111417.03111141457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108">
          <cell r="D108">
            <v>-19211.110000000004</v>
          </cell>
          <cell r="E108">
            <v>-13314.159999999996</v>
          </cell>
          <cell r="F108">
            <v>17665.482607789509</v>
          </cell>
          <cell r="G108">
            <v>25552.139134791731</v>
          </cell>
          <cell r="H108">
            <v>26921.92799190935</v>
          </cell>
          <cell r="I108">
            <v>27129.86580128815</v>
          </cell>
        </row>
        <row r="135">
          <cell r="D135">
            <v>5632.48</v>
          </cell>
          <cell r="E135">
            <v>6200.12</v>
          </cell>
          <cell r="F135">
            <v>6309.0604745307437</v>
          </cell>
          <cell r="G135">
            <v>6445.3386782719663</v>
          </cell>
          <cell r="H135">
            <v>6662.207454994902</v>
          </cell>
          <cell r="I135">
            <v>6862.3500143980809</v>
          </cell>
        </row>
        <row r="142">
          <cell r="D142">
            <v>8053.6</v>
          </cell>
          <cell r="E142">
            <v>3500</v>
          </cell>
          <cell r="F142">
            <v>6000</v>
          </cell>
          <cell r="G142">
            <v>3500</v>
          </cell>
          <cell r="H142">
            <v>3500</v>
          </cell>
          <cell r="I142">
            <v>3500</v>
          </cell>
        </row>
        <row r="148">
          <cell r="D148">
            <v>15281.71</v>
          </cell>
          <cell r="E148">
            <v>18465</v>
          </cell>
          <cell r="F148">
            <v>18834.3</v>
          </cell>
          <cell r="G148">
            <v>19210.986000000001</v>
          </cell>
          <cell r="H148">
            <v>19595.205720000002</v>
          </cell>
          <cell r="I148">
            <v>19987.109834400002</v>
          </cell>
        </row>
        <row r="155">
          <cell r="D155">
            <v>6271.52</v>
          </cell>
          <cell r="E155">
            <v>8925</v>
          </cell>
          <cell r="F155">
            <v>9103.5</v>
          </cell>
          <cell r="G155">
            <v>9285.57</v>
          </cell>
          <cell r="H155">
            <v>9471.2813999999998</v>
          </cell>
          <cell r="I155">
            <v>9660.7070280000007</v>
          </cell>
        </row>
        <row r="163">
          <cell r="D163">
            <v>28662.02</v>
          </cell>
          <cell r="E163">
            <v>18000</v>
          </cell>
          <cell r="F163">
            <v>10000</v>
          </cell>
          <cell r="G163">
            <v>10000</v>
          </cell>
          <cell r="H163">
            <v>10000</v>
          </cell>
          <cell r="I163">
            <v>10000</v>
          </cell>
        </row>
        <row r="168">
          <cell r="D168">
            <v>4793.4399999999996</v>
          </cell>
          <cell r="E168">
            <v>4000</v>
          </cell>
          <cell r="F168">
            <v>4200</v>
          </cell>
          <cell r="G168">
            <v>4410</v>
          </cell>
          <cell r="H168">
            <v>4630.5</v>
          </cell>
          <cell r="I168">
            <v>4862.0250000000005</v>
          </cell>
        </row>
        <row r="174">
          <cell r="D174">
            <v>29450.94</v>
          </cell>
          <cell r="E174">
            <v>32770</v>
          </cell>
          <cell r="F174">
            <v>33420</v>
          </cell>
          <cell r="G174">
            <v>34083</v>
          </cell>
          <cell r="H174">
            <v>34759.26</v>
          </cell>
          <cell r="I174">
            <v>35449.0452</v>
          </cell>
        </row>
        <row r="179">
          <cell r="D179">
            <v>7461.41</v>
          </cell>
          <cell r="E179">
            <v>7200</v>
          </cell>
          <cell r="F179">
            <v>7560</v>
          </cell>
          <cell r="G179">
            <v>7938</v>
          </cell>
          <cell r="H179">
            <v>8334.9</v>
          </cell>
          <cell r="I179">
            <v>8751.6450000000004</v>
          </cell>
        </row>
        <row r="186">
          <cell r="D186">
            <v>19861.900000000001</v>
          </cell>
          <cell r="E186">
            <v>44655.983</v>
          </cell>
          <cell r="F186">
            <v>22709.369549999999</v>
          </cell>
          <cell r="G186">
            <v>22709.369549999999</v>
          </cell>
          <cell r="H186">
            <v>22709.369549999999</v>
          </cell>
          <cell r="I186">
            <v>22709.369549999999</v>
          </cell>
        </row>
        <row r="191">
          <cell r="D191">
            <v>26880</v>
          </cell>
          <cell r="E191">
            <v>28672</v>
          </cell>
          <cell r="F191">
            <v>28672</v>
          </cell>
          <cell r="G191">
            <v>28672</v>
          </cell>
          <cell r="H191">
            <v>28672</v>
          </cell>
          <cell r="I191">
            <v>28672</v>
          </cell>
        </row>
        <row r="212">
          <cell r="D212">
            <v>6658.2199999999993</v>
          </cell>
          <cell r="E212">
            <v>6900</v>
          </cell>
          <cell r="F212">
            <v>6040</v>
          </cell>
          <cell r="G212">
            <v>6187</v>
          </cell>
          <cell r="H212">
            <v>5841.35</v>
          </cell>
          <cell r="I212">
            <v>6003.4175000000005</v>
          </cell>
        </row>
        <row r="246">
          <cell r="D246">
            <v>57579.89</v>
          </cell>
          <cell r="E246">
            <v>63100</v>
          </cell>
          <cell r="F246">
            <v>67546</v>
          </cell>
          <cell r="G246">
            <v>67800.92</v>
          </cell>
          <cell r="H246">
            <v>68264.938399999999</v>
          </cell>
          <cell r="I246">
            <v>68738.237167999992</v>
          </cell>
        </row>
        <row r="253">
          <cell r="D253">
            <v>25706.22</v>
          </cell>
          <cell r="E253">
            <v>27200</v>
          </cell>
          <cell r="F253">
            <v>28044</v>
          </cell>
          <cell r="G253">
            <v>28922.880000000001</v>
          </cell>
          <cell r="H253">
            <v>29838.2376</v>
          </cell>
          <cell r="I253">
            <v>30791.747352000002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</row>
        <row r="280">
          <cell r="D280">
            <v>3504.65</v>
          </cell>
          <cell r="E280">
            <v>2910</v>
          </cell>
          <cell r="F280">
            <v>2918.2</v>
          </cell>
          <cell r="G280">
            <v>2926.5639999999999</v>
          </cell>
          <cell r="H280">
            <v>2935.09528</v>
          </cell>
          <cell r="I280">
            <v>2943.7971856000004</v>
          </cell>
        </row>
        <row r="288">
          <cell r="D288">
            <v>10954.380000000001</v>
          </cell>
          <cell r="E288">
            <v>12049.818000000001</v>
          </cell>
          <cell r="F288">
            <v>12652.308900000002</v>
          </cell>
          <cell r="G288">
            <v>13284.924345000003</v>
          </cell>
          <cell r="H288">
            <v>13949.170562250005</v>
          </cell>
          <cell r="I288">
            <v>14646.629090362505</v>
          </cell>
        </row>
        <row r="302">
          <cell r="D302">
            <v>4417.3500000000004</v>
          </cell>
          <cell r="E302">
            <v>5800</v>
          </cell>
          <cell r="F302">
            <v>5100</v>
          </cell>
          <cell r="G302">
            <v>5800</v>
          </cell>
          <cell r="H302">
            <v>5100</v>
          </cell>
          <cell r="I302">
            <v>5800</v>
          </cell>
        </row>
        <row r="318">
          <cell r="D318">
            <v>50136.22</v>
          </cell>
          <cell r="E318">
            <v>31400</v>
          </cell>
          <cell r="F318">
            <v>31400</v>
          </cell>
          <cell r="G318">
            <v>31400</v>
          </cell>
          <cell r="H318">
            <v>31400</v>
          </cell>
          <cell r="I318">
            <v>31400</v>
          </cell>
        </row>
        <row r="323">
          <cell r="D323">
            <v>36721.629999999997</v>
          </cell>
          <cell r="E323">
            <v>20000</v>
          </cell>
          <cell r="F323">
            <v>12000</v>
          </cell>
          <cell r="G323">
            <v>12000</v>
          </cell>
          <cell r="H323">
            <v>12000</v>
          </cell>
          <cell r="I323">
            <v>12000</v>
          </cell>
        </row>
        <row r="334">
          <cell r="D334">
            <v>1003.5</v>
          </cell>
          <cell r="E334">
            <v>2600</v>
          </cell>
          <cell r="F334">
            <v>2600</v>
          </cell>
          <cell r="G334">
            <v>2600</v>
          </cell>
          <cell r="H334">
            <v>2600</v>
          </cell>
          <cell r="I334">
            <v>2600</v>
          </cell>
        </row>
        <row r="351">
          <cell r="D351">
            <v>14189.1</v>
          </cell>
          <cell r="E351">
            <v>16874.84</v>
          </cell>
          <cell r="F351">
            <v>16501.082000000002</v>
          </cell>
          <cell r="G351">
            <v>16964.47046</v>
          </cell>
          <cell r="H351">
            <v>17441.307693800001</v>
          </cell>
          <cell r="I351">
            <v>17931.988107014004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</row>
        <row r="362"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</row>
        <row r="375">
          <cell r="D375">
            <v>-69330</v>
          </cell>
          <cell r="E375">
            <v>-51221</v>
          </cell>
          <cell r="F375">
            <v>-50923</v>
          </cell>
          <cell r="G375">
            <v>-51519</v>
          </cell>
          <cell r="H375">
            <v>-51519</v>
          </cell>
          <cell r="I375">
            <v>-51669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</row>
        <row r="386">
          <cell r="D386">
            <v>-76079.62</v>
          </cell>
          <cell r="E386">
            <v>-85068.080000000016</v>
          </cell>
          <cell r="F386">
            <v>-62772</v>
          </cell>
          <cell r="G386">
            <v>-46119</v>
          </cell>
          <cell r="H386">
            <v>-42189</v>
          </cell>
          <cell r="I386">
            <v>-42189</v>
          </cell>
        </row>
        <row r="392">
          <cell r="D392">
            <v>-1200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</row>
        <row r="398">
          <cell r="D398">
            <v>729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</row>
        <row r="419">
          <cell r="D419">
            <v>-18590.55</v>
          </cell>
          <cell r="E419">
            <v>-7800</v>
          </cell>
          <cell r="F419">
            <v>-7500</v>
          </cell>
          <cell r="G419">
            <v>-7500</v>
          </cell>
          <cell r="H419">
            <v>-7500</v>
          </cell>
          <cell r="I419">
            <v>-7500</v>
          </cell>
        </row>
        <row r="424">
          <cell r="D424">
            <v>-5801.3</v>
          </cell>
          <cell r="E424">
            <v>-6000</v>
          </cell>
          <cell r="F424">
            <v>-6000</v>
          </cell>
          <cell r="G424">
            <v>-6000</v>
          </cell>
          <cell r="H424">
            <v>-6000</v>
          </cell>
          <cell r="I424">
            <v>-6000</v>
          </cell>
        </row>
        <row r="429">
          <cell r="D429">
            <v>-20580.38</v>
          </cell>
          <cell r="E429">
            <v>-11000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</row>
        <row r="436">
          <cell r="D436">
            <v>-8627.2199999999993</v>
          </cell>
          <cell r="E436">
            <v>-5500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</row>
        <row r="441">
          <cell r="D441">
            <v>-5284.05</v>
          </cell>
          <cell r="E441">
            <v>-11500</v>
          </cell>
          <cell r="F441">
            <v>-11500</v>
          </cell>
          <cell r="G441">
            <v>-11500</v>
          </cell>
          <cell r="H441">
            <v>-11500</v>
          </cell>
          <cell r="I441">
            <v>-11500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</row>
        <row r="452">
          <cell r="D452">
            <v>-18435.05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</row>
      </sheetData>
      <sheetData sheetId="21" refreshError="1"/>
      <sheetData sheetId="22" refreshError="1"/>
      <sheetData sheetId="23">
        <row r="13">
          <cell r="F13">
            <v>-11513</v>
          </cell>
          <cell r="G13">
            <v>-11916.190000000002</v>
          </cell>
          <cell r="H13">
            <v>-12841.140000000014</v>
          </cell>
          <cell r="I13">
            <v>-11703.603448477894</v>
          </cell>
          <cell r="J13">
            <v>-11873.946399709821</v>
          </cell>
          <cell r="K13">
            <v>-8193.7269542815338</v>
          </cell>
        </row>
        <row r="14">
          <cell r="F14">
            <v>-112185</v>
          </cell>
          <cell r="G14">
            <v>-129495</v>
          </cell>
          <cell r="H14">
            <v>-129495</v>
          </cell>
          <cell r="I14">
            <v>-130950</v>
          </cell>
          <cell r="J14">
            <v>-130950</v>
          </cell>
          <cell r="K14">
            <v>-132405</v>
          </cell>
        </row>
        <row r="198">
          <cell r="F198">
            <v>111781.81</v>
          </cell>
          <cell r="G198">
            <v>128570.04999999999</v>
          </cell>
          <cell r="H198">
            <v>130632.53655152212</v>
          </cell>
          <cell r="I198">
            <v>130779.65704876807</v>
          </cell>
          <cell r="J198">
            <v>134630.21944542829</v>
          </cell>
          <cell r="K198">
            <v>139613.7246317828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F202">
            <v>-11916.190000000002</v>
          </cell>
          <cell r="G202">
            <v>-12841.140000000014</v>
          </cell>
          <cell r="H202">
            <v>-11703.603448477894</v>
          </cell>
          <cell r="I202">
            <v>-11873.946399709821</v>
          </cell>
          <cell r="J202">
            <v>-8193.7269542815338</v>
          </cell>
          <cell r="K202">
            <v>-985.00232249873807</v>
          </cell>
        </row>
      </sheetData>
      <sheetData sheetId="24">
        <row r="11">
          <cell r="F11">
            <v>-9</v>
          </cell>
          <cell r="G11">
            <v>-329</v>
          </cell>
          <cell r="H11">
            <v>0</v>
          </cell>
          <cell r="I11">
            <v>-335</v>
          </cell>
          <cell r="J11">
            <v>-670</v>
          </cell>
          <cell r="K11">
            <v>-1005</v>
          </cell>
        </row>
        <row r="12">
          <cell r="F12">
            <v>-320</v>
          </cell>
          <cell r="G12">
            <v>-670</v>
          </cell>
          <cell r="H12">
            <v>-335</v>
          </cell>
          <cell r="I12">
            <v>-335</v>
          </cell>
          <cell r="J12">
            <v>-335</v>
          </cell>
          <cell r="K12">
            <v>-335</v>
          </cell>
        </row>
        <row r="196">
          <cell r="F196">
            <v>0</v>
          </cell>
          <cell r="G196">
            <v>999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-329</v>
          </cell>
          <cell r="G200">
            <v>0</v>
          </cell>
          <cell r="H200">
            <v>-335</v>
          </cell>
          <cell r="I200">
            <v>-670</v>
          </cell>
          <cell r="J200">
            <v>-1005</v>
          </cell>
          <cell r="K200">
            <v>-1340</v>
          </cell>
        </row>
      </sheetData>
      <sheetData sheetId="25">
        <row r="11">
          <cell r="F11">
            <v>-5120</v>
          </cell>
          <cell r="G11">
            <v>-6942</v>
          </cell>
          <cell r="H11">
            <v>-929</v>
          </cell>
          <cell r="I11">
            <v>-28.272540369230228</v>
          </cell>
          <cell r="J11">
            <v>-4328.2725403692302</v>
          </cell>
          <cell r="K11">
            <v>-7928.2725403692311</v>
          </cell>
        </row>
        <row r="12">
          <cell r="F12">
            <v>-4000</v>
          </cell>
          <cell r="G12">
            <v>-6000</v>
          </cell>
          <cell r="H12">
            <v>-6000</v>
          </cell>
          <cell r="I12">
            <v>-5000</v>
          </cell>
          <cell r="J12">
            <v>-5000</v>
          </cell>
          <cell r="K12">
            <v>-4000</v>
          </cell>
        </row>
        <row r="13">
          <cell r="F13">
            <v>-6996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-342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2">
          <cell r="F22">
            <v>-16458</v>
          </cell>
          <cell r="G22">
            <v>-12942</v>
          </cell>
          <cell r="H22">
            <v>-6929</v>
          </cell>
          <cell r="I22">
            <v>-5028.2725403692302</v>
          </cell>
          <cell r="J22">
            <v>-9328.2725403692311</v>
          </cell>
          <cell r="K22">
            <v>-11928.272540369231</v>
          </cell>
        </row>
        <row r="205">
          <cell r="F205">
            <v>9516</v>
          </cell>
          <cell r="G205">
            <v>12013</v>
          </cell>
          <cell r="H205">
            <v>6900.7274596307698</v>
          </cell>
          <cell r="I205">
            <v>700</v>
          </cell>
          <cell r="J205">
            <v>1400</v>
          </cell>
          <cell r="K205">
            <v>700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-6942</v>
          </cell>
          <cell r="G209">
            <v>-929</v>
          </cell>
          <cell r="H209">
            <v>-28.272540369230228</v>
          </cell>
          <cell r="I209">
            <v>-4328.2725403692302</v>
          </cell>
          <cell r="J209">
            <v>-7928.2725403692311</v>
          </cell>
          <cell r="K209">
            <v>-11228.272540369231</v>
          </cell>
        </row>
      </sheetData>
      <sheetData sheetId="26">
        <row r="11">
          <cell r="F11">
            <v>-5412</v>
          </cell>
          <cell r="G11">
            <v>-3974</v>
          </cell>
          <cell r="H11">
            <v>-1707.5999999999995</v>
          </cell>
          <cell r="I11">
            <v>-922.46637929334793</v>
          </cell>
          <cell r="J11">
            <v>-814.22153708034693</v>
          </cell>
          <cell r="K11">
            <v>-488.37296539988984</v>
          </cell>
        </row>
        <row r="12">
          <cell r="F12">
            <v>-4820</v>
          </cell>
          <cell r="G12">
            <v>-5060</v>
          </cell>
          <cell r="H12">
            <v>-5060</v>
          </cell>
          <cell r="I12">
            <v>-5060</v>
          </cell>
          <cell r="J12">
            <v>-5060</v>
          </cell>
          <cell r="K12">
            <v>-5060</v>
          </cell>
        </row>
        <row r="196">
          <cell r="F196">
            <v>6258</v>
          </cell>
          <cell r="G196">
            <v>7326.4000000000005</v>
          </cell>
          <cell r="H196">
            <v>5845.1336207066515</v>
          </cell>
          <cell r="I196">
            <v>5168.244842213001</v>
          </cell>
          <cell r="J196">
            <v>5385.8485716804571</v>
          </cell>
          <cell r="K196">
            <v>4489.6932945110457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-3974</v>
          </cell>
          <cell r="G200">
            <v>-1707.5999999999995</v>
          </cell>
          <cell r="H200">
            <v>-922.46637929334793</v>
          </cell>
          <cell r="I200">
            <v>-814.22153708034693</v>
          </cell>
          <cell r="J200">
            <v>-488.37296539988984</v>
          </cell>
          <cell r="K200">
            <v>-1058.6796708888442</v>
          </cell>
        </row>
      </sheetData>
      <sheetData sheetId="27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</sheetData>
      <sheetData sheetId="28">
        <row r="11">
          <cell r="F11">
            <v>-7266</v>
          </cell>
          <cell r="G11">
            <v>-1259</v>
          </cell>
          <cell r="H11">
            <v>-522.66666666666788</v>
          </cell>
          <cell r="I11">
            <v>-2532.6666666666715</v>
          </cell>
          <cell r="J11">
            <v>-4767.2666666666701</v>
          </cell>
          <cell r="K11">
            <v>-6720.9586666666728</v>
          </cell>
        </row>
        <row r="12">
          <cell r="F12">
            <v>-7767</v>
          </cell>
          <cell r="G12">
            <v>-7767</v>
          </cell>
          <cell r="H12">
            <v>-7783.3333333333339</v>
          </cell>
          <cell r="I12">
            <v>-7783.3333333333339</v>
          </cell>
          <cell r="J12">
            <v>-7783.3333333333339</v>
          </cell>
          <cell r="K12">
            <v>-7783.3333333333339</v>
          </cell>
        </row>
        <row r="13">
          <cell r="F13">
            <v>-10879</v>
          </cell>
          <cell r="G13">
            <v>-10896.666666666668</v>
          </cell>
          <cell r="H13">
            <v>-10896.666666666668</v>
          </cell>
          <cell r="I13">
            <v>-10896.666666666668</v>
          </cell>
          <cell r="J13">
            <v>-10896.666666666668</v>
          </cell>
          <cell r="K13">
            <v>-10896.666666666668</v>
          </cell>
        </row>
        <row r="14">
          <cell r="B14" t="str">
            <v>Mini Closedown Surplus Adjustment</v>
          </cell>
        </row>
        <row r="15">
          <cell r="F15">
            <v>-25912</v>
          </cell>
          <cell r="G15">
            <v>-19922.666666666668</v>
          </cell>
          <cell r="H15">
            <v>-19202.666666666672</v>
          </cell>
          <cell r="I15">
            <v>-21212.666666666672</v>
          </cell>
          <cell r="J15">
            <v>-23447.26666666667</v>
          </cell>
          <cell r="K15">
            <v>-25400.958666666673</v>
          </cell>
        </row>
        <row r="191">
          <cell r="F191">
            <v>24653</v>
          </cell>
          <cell r="G191">
            <v>19400</v>
          </cell>
          <cell r="H191">
            <v>16670</v>
          </cell>
          <cell r="I191">
            <v>16445.400000000001</v>
          </cell>
          <cell r="J191">
            <v>16726.307999999997</v>
          </cell>
          <cell r="K191">
            <v>17012.834159999999</v>
          </cell>
        </row>
        <row r="193">
          <cell r="F193">
            <v>-1259</v>
          </cell>
          <cell r="G193">
            <v>-522.66666666666788</v>
          </cell>
          <cell r="H193">
            <v>-2532.6666666666715</v>
          </cell>
          <cell r="I193">
            <v>-4767.2666666666701</v>
          </cell>
          <cell r="J193">
            <v>-6720.9586666666728</v>
          </cell>
          <cell r="K193">
            <v>-8388.1245066666743</v>
          </cell>
        </row>
      </sheetData>
      <sheetData sheetId="29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</sheetData>
      <sheetData sheetId="30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</sheetData>
      <sheetData sheetId="31">
        <row r="9">
          <cell r="F9">
            <v>-18800</v>
          </cell>
          <cell r="G9">
            <v>-4916</v>
          </cell>
          <cell r="H9">
            <v>1411</v>
          </cell>
          <cell r="I9">
            <v>-540.17890024324151</v>
          </cell>
          <cell r="J9">
            <v>-2274.8449564962139</v>
          </cell>
          <cell r="K9">
            <v>-3784.3376549993045</v>
          </cell>
        </row>
        <row r="10">
          <cell r="F10">
            <v>-6051</v>
          </cell>
          <cell r="G10">
            <v>-10589</v>
          </cell>
          <cell r="H10">
            <v>-10589</v>
          </cell>
          <cell r="I10">
            <v>-10589</v>
          </cell>
          <cell r="J10">
            <v>-10589</v>
          </cell>
          <cell r="K10">
            <v>-10589</v>
          </cell>
        </row>
        <row r="11">
          <cell r="F11">
            <v>-14825</v>
          </cell>
          <cell r="G11">
            <v>-14825</v>
          </cell>
          <cell r="H11">
            <v>-14825</v>
          </cell>
          <cell r="I11">
            <v>-14825</v>
          </cell>
          <cell r="J11">
            <v>-14825</v>
          </cell>
          <cell r="K11">
            <v>-14825</v>
          </cell>
        </row>
        <row r="173">
          <cell r="F173">
            <v>34760</v>
          </cell>
          <cell r="G173">
            <v>31741</v>
          </cell>
          <cell r="H173">
            <v>23462.821099756758</v>
          </cell>
          <cell r="I173">
            <v>23679.333943747028</v>
          </cell>
          <cell r="J173">
            <v>23904.507301496909</v>
          </cell>
          <cell r="K173">
            <v>24138.687593556784</v>
          </cell>
        </row>
        <row r="175">
          <cell r="F175">
            <v>-4916</v>
          </cell>
          <cell r="G175">
            <v>1411</v>
          </cell>
          <cell r="H175">
            <v>-540.17890024324151</v>
          </cell>
          <cell r="I175">
            <v>-2274.8449564962139</v>
          </cell>
          <cell r="J175">
            <v>-3784.3376549993045</v>
          </cell>
          <cell r="K175">
            <v>-5059.6500614425204</v>
          </cell>
        </row>
      </sheetData>
      <sheetData sheetId="32">
        <row r="7">
          <cell r="B7" t="str">
            <v>Homes4Ukraine</v>
          </cell>
        </row>
        <row r="10">
          <cell r="D10">
            <v>0</v>
          </cell>
          <cell r="E10">
            <v>0</v>
          </cell>
          <cell r="F10">
            <v>-98.699999999999818</v>
          </cell>
          <cell r="G10">
            <v>-98.699999999999818</v>
          </cell>
          <cell r="H10">
            <v>-98.699999999999818</v>
          </cell>
          <cell r="I10">
            <v>-98.699999999999818</v>
          </cell>
        </row>
        <row r="15">
          <cell r="D15">
            <v>0</v>
          </cell>
          <cell r="E15">
            <v>-7050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D22">
            <v>0</v>
          </cell>
          <cell r="E22">
            <v>-7050</v>
          </cell>
          <cell r="F22">
            <v>-98.699999999999818</v>
          </cell>
          <cell r="G22">
            <v>-98.699999999999818</v>
          </cell>
          <cell r="H22">
            <v>-98.699999999999818</v>
          </cell>
          <cell r="I22">
            <v>-98.699999999999818</v>
          </cell>
        </row>
        <row r="270">
          <cell r="D270">
            <v>0</v>
          </cell>
          <cell r="E270">
            <v>6951.3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2">
          <cell r="D272">
            <v>0</v>
          </cell>
          <cell r="E272">
            <v>-98.699999999999818</v>
          </cell>
          <cell r="F272">
            <v>-98.699999999999818</v>
          </cell>
          <cell r="G272">
            <v>-98.699999999999818</v>
          </cell>
          <cell r="H272">
            <v>-98.699999999999818</v>
          </cell>
          <cell r="I272">
            <v>-98.699999999999818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</row>
        <row r="549"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</row>
        <row r="814"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</row>
        <row r="816"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</row>
      </sheetData>
      <sheetData sheetId="33">
        <row r="8">
          <cell r="D8">
            <v>-3071</v>
          </cell>
          <cell r="E8">
            <v>-7465</v>
          </cell>
        </row>
        <row r="12">
          <cell r="D12">
            <v>-11781</v>
          </cell>
          <cell r="E12">
            <v>-4298</v>
          </cell>
        </row>
        <row r="13">
          <cell r="B13" t="str">
            <v>Closedown Surplus Adjustment</v>
          </cell>
        </row>
        <row r="16">
          <cell r="D16">
            <v>-14852</v>
          </cell>
          <cell r="E16">
            <v>-11763</v>
          </cell>
        </row>
        <row r="223">
          <cell r="D223">
            <v>7387</v>
          </cell>
          <cell r="E223">
            <v>9130</v>
          </cell>
        </row>
        <row r="225">
          <cell r="D225">
            <v>-7465</v>
          </cell>
          <cell r="E225">
            <v>-2633</v>
          </cell>
          <cell r="F225">
            <v>-2633</v>
          </cell>
          <cell r="G225">
            <v>-2633</v>
          </cell>
          <cell r="H225">
            <v>-2633</v>
          </cell>
          <cell r="I225">
            <v>-2633</v>
          </cell>
        </row>
      </sheetData>
      <sheetData sheetId="34">
        <row r="8">
          <cell r="D8">
            <v>-1965</v>
          </cell>
          <cell r="E8">
            <v>-1747</v>
          </cell>
          <cell r="F8">
            <v>-0.15000000000145519</v>
          </cell>
        </row>
        <row r="12">
          <cell r="D12">
            <v>-5400</v>
          </cell>
          <cell r="E12">
            <v>-4792</v>
          </cell>
          <cell r="F12">
            <v>-2396</v>
          </cell>
        </row>
        <row r="13">
          <cell r="D13">
            <v>-6709</v>
          </cell>
          <cell r="E13">
            <v>-3355</v>
          </cell>
        </row>
        <row r="14">
          <cell r="B14" t="str">
            <v>Closedown Surplus Adjustment</v>
          </cell>
        </row>
        <row r="17">
          <cell r="D17">
            <v>-14074</v>
          </cell>
          <cell r="E17">
            <v>-9894</v>
          </cell>
          <cell r="F17">
            <v>-2396.1500000000015</v>
          </cell>
        </row>
        <row r="178">
          <cell r="D178">
            <v>12327</v>
          </cell>
          <cell r="E178">
            <v>9893.8499999999985</v>
          </cell>
          <cell r="F178">
            <v>0</v>
          </cell>
        </row>
        <row r="180">
          <cell r="D180">
            <v>-1747</v>
          </cell>
          <cell r="E180">
            <v>-0.15000000000145519</v>
          </cell>
          <cell r="F180">
            <v>-2396.1500000000015</v>
          </cell>
          <cell r="G180">
            <v>-2396.1500000000015</v>
          </cell>
          <cell r="H180">
            <v>-2396.1500000000015</v>
          </cell>
          <cell r="I180">
            <v>-2396.1500000000015</v>
          </cell>
        </row>
      </sheetData>
      <sheetData sheetId="35" refreshError="1"/>
      <sheetData sheetId="36">
        <row r="7">
          <cell r="B7" t="str">
            <v>HAAF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7">
          <cell r="B177" t="str">
            <v>Catch Up Premium</v>
          </cell>
        </row>
        <row r="180">
          <cell r="D180">
            <v>-8686</v>
          </cell>
          <cell r="E180">
            <v>-8686</v>
          </cell>
          <cell r="F180">
            <v>-344.44000000000051</v>
          </cell>
          <cell r="G180">
            <v>-344.44000000000051</v>
          </cell>
          <cell r="H180">
            <v>-344.44000000000051</v>
          </cell>
          <cell r="I180">
            <v>-344.44000000000051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7">
          <cell r="D187">
            <v>-8686</v>
          </cell>
          <cell r="E187">
            <v>-8686</v>
          </cell>
          <cell r="F187">
            <v>-344.44000000000051</v>
          </cell>
          <cell r="G187">
            <v>-344.44000000000051</v>
          </cell>
          <cell r="H187">
            <v>-344.44000000000051</v>
          </cell>
          <cell r="I187">
            <v>-344.44000000000051</v>
          </cell>
        </row>
        <row r="338">
          <cell r="D338">
            <v>0</v>
          </cell>
          <cell r="E338">
            <v>8341.56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40">
          <cell r="D340">
            <v>-8686</v>
          </cell>
          <cell r="E340">
            <v>-344.44000000000051</v>
          </cell>
          <cell r="F340">
            <v>-344.44000000000051</v>
          </cell>
          <cell r="G340">
            <v>-344.44000000000051</v>
          </cell>
          <cell r="H340">
            <v>-344.44000000000051</v>
          </cell>
          <cell r="I340">
            <v>-344.44000000000051</v>
          </cell>
        </row>
        <row r="343">
          <cell r="B343" t="str">
            <v>Recovery Premium 2023/24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</row>
        <row r="350"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</row>
      </sheetData>
      <sheetData sheetId="37">
        <row r="9">
          <cell r="F9" t="str">
            <v>CORRECT</v>
          </cell>
        </row>
        <row r="10">
          <cell r="F10" t="str">
            <v>CORRECT</v>
          </cell>
        </row>
        <row r="11">
          <cell r="L11" t="str">
            <v>ENTERED</v>
          </cell>
        </row>
        <row r="12">
          <cell r="L12" t="str">
            <v>ENTERED</v>
          </cell>
        </row>
        <row r="13">
          <cell r="D13" t="str">
            <v>ENTERED</v>
          </cell>
          <cell r="L13" t="str">
            <v>ENTERED</v>
          </cell>
        </row>
        <row r="14">
          <cell r="L14" t="str">
            <v>ENTERED</v>
          </cell>
        </row>
        <row r="15">
          <cell r="L15" t="str">
            <v>ENTERED</v>
          </cell>
        </row>
        <row r="16">
          <cell r="L16" t="str">
            <v>ENTERED</v>
          </cell>
        </row>
        <row r="17">
          <cell r="L17" t="str">
            <v>ENTERED</v>
          </cell>
        </row>
        <row r="18">
          <cell r="E18" t="str">
            <v>ENTERED</v>
          </cell>
          <cell r="L18" t="str">
            <v>ENTERED</v>
          </cell>
        </row>
        <row r="19">
          <cell r="L19" t="str">
            <v>ENTERED</v>
          </cell>
        </row>
        <row r="20">
          <cell r="L20" t="str">
            <v>ENTERED</v>
          </cell>
        </row>
        <row r="21">
          <cell r="L21" t="str">
            <v>ENTERED</v>
          </cell>
        </row>
        <row r="22">
          <cell r="E22" t="str">
            <v>ENTERED</v>
          </cell>
          <cell r="L22" t="str">
            <v>ENTERED</v>
          </cell>
        </row>
        <row r="23">
          <cell r="L23" t="str">
            <v>ENTERED</v>
          </cell>
        </row>
        <row r="24">
          <cell r="L24" t="str">
            <v>ENTERED</v>
          </cell>
        </row>
        <row r="25">
          <cell r="L25" t="str">
            <v>ENTERED</v>
          </cell>
        </row>
        <row r="26">
          <cell r="D26" t="str">
            <v>No incorrect account codes found</v>
          </cell>
        </row>
        <row r="32">
          <cell r="D32" t="str">
            <v>ENTERED</v>
          </cell>
          <cell r="E32" t="str">
            <v>ENTERED</v>
          </cell>
          <cell r="F32" t="str">
            <v>ENTERED</v>
          </cell>
          <cell r="G32" t="str">
            <v>ENTERED</v>
          </cell>
          <cell r="H32" t="str">
            <v>ENTERED</v>
          </cell>
        </row>
        <row r="36">
          <cell r="D36" t="str">
            <v xml:space="preserve">Status 2022/23 </v>
          </cell>
          <cell r="E36" t="str">
            <v xml:space="preserve">Status 2023/24 </v>
          </cell>
          <cell r="F36" t="str">
            <v xml:space="preserve">Status 2024/25 </v>
          </cell>
          <cell r="G36" t="str">
            <v xml:space="preserve">Status 2025/26 </v>
          </cell>
          <cell r="H36" t="str">
            <v xml:space="preserve">Status 2026/27 </v>
          </cell>
          <cell r="I36" t="str">
            <v xml:space="preserve">Status 2027/28 </v>
          </cell>
        </row>
        <row r="38">
          <cell r="D38" t="str">
            <v>ENTERED</v>
          </cell>
          <cell r="E38" t="str">
            <v>ENTERED</v>
          </cell>
          <cell r="F38" t="str">
            <v>ENTERED</v>
          </cell>
          <cell r="G38" t="str">
            <v>ENTERED</v>
          </cell>
          <cell r="H38" t="str">
            <v>ENTERED</v>
          </cell>
          <cell r="I38" t="str">
            <v>ENTERED</v>
          </cell>
        </row>
        <row r="39">
          <cell r="D39" t="str">
            <v>ENTERED</v>
          </cell>
          <cell r="E39" t="str">
            <v>ENTERED</v>
          </cell>
          <cell r="F39" t="str">
            <v>ENTERED</v>
          </cell>
          <cell r="G39" t="str">
            <v>ENTERED</v>
          </cell>
          <cell r="H39" t="str">
            <v>ENTERED</v>
          </cell>
          <cell r="I39" t="str">
            <v>ENTERED</v>
          </cell>
        </row>
        <row r="40">
          <cell r="D40" t="str">
            <v>ENTERED</v>
          </cell>
          <cell r="E40" t="str">
            <v>ENTERED</v>
          </cell>
          <cell r="F40" t="str">
            <v>ENTERED</v>
          </cell>
          <cell r="G40" t="str">
            <v>ENTERED</v>
          </cell>
          <cell r="H40" t="str">
            <v>ENTERED</v>
          </cell>
          <cell r="I40" t="str">
            <v>ENTERED</v>
          </cell>
        </row>
        <row r="41">
          <cell r="D41" t="str">
            <v>ENTERED</v>
          </cell>
          <cell r="E41" t="str">
            <v>ENTERED</v>
          </cell>
          <cell r="F41" t="str">
            <v>ENTERED</v>
          </cell>
          <cell r="G41" t="str">
            <v>ENTERED</v>
          </cell>
          <cell r="H41" t="str">
            <v>ENTERED</v>
          </cell>
          <cell r="I41" t="str">
            <v>ENTERED</v>
          </cell>
        </row>
        <row r="42">
          <cell r="D42" t="str">
            <v>ENTERED</v>
          </cell>
          <cell r="E42" t="str">
            <v>ENTERED</v>
          </cell>
          <cell r="F42" t="str">
            <v>ENTERED</v>
          </cell>
          <cell r="G42" t="str">
            <v>ENTERED</v>
          </cell>
          <cell r="H42" t="str">
            <v>ENTERED</v>
          </cell>
          <cell r="I42" t="str">
            <v>ENTERED</v>
          </cell>
        </row>
        <row r="43">
          <cell r="D43" t="str">
            <v>ENTERED</v>
          </cell>
          <cell r="E43" t="str">
            <v>ENTERED</v>
          </cell>
          <cell r="F43" t="str">
            <v>ENTERED</v>
          </cell>
          <cell r="G43" t="str">
            <v>ENTERED</v>
          </cell>
          <cell r="H43" t="str">
            <v>ENTERED</v>
          </cell>
          <cell r="I43" t="str">
            <v>ENTERED</v>
          </cell>
        </row>
        <row r="44">
          <cell r="D44" t="str">
            <v>ENTERED</v>
          </cell>
          <cell r="E44" t="str">
            <v>ENTERED</v>
          </cell>
          <cell r="F44" t="str">
            <v>ENTERED</v>
          </cell>
          <cell r="G44" t="str">
            <v>ENTERED</v>
          </cell>
          <cell r="H44" t="str">
            <v>ENTERED</v>
          </cell>
          <cell r="I44" t="str">
            <v>ENTERED</v>
          </cell>
        </row>
        <row r="45">
          <cell r="D45" t="str">
            <v>ENTERED</v>
          </cell>
          <cell r="E45" t="str">
            <v>ENTERED</v>
          </cell>
          <cell r="F45" t="str">
            <v>ENTERED</v>
          </cell>
          <cell r="G45" t="str">
            <v>ENTERED</v>
          </cell>
          <cell r="H45" t="str">
            <v>ENTERED</v>
          </cell>
          <cell r="I45" t="str">
            <v>ENTERED</v>
          </cell>
        </row>
        <row r="46">
          <cell r="D46" t="str">
            <v>ENTERED</v>
          </cell>
          <cell r="E46" t="str">
            <v>ENTERED</v>
          </cell>
          <cell r="F46" t="str">
            <v>ENTERED</v>
          </cell>
          <cell r="G46" t="str">
            <v>ENTERED</v>
          </cell>
          <cell r="H46" t="str">
            <v>ENTERED</v>
          </cell>
          <cell r="I46" t="str">
            <v>ENTERED</v>
          </cell>
        </row>
        <row r="47">
          <cell r="D47" t="str">
            <v>ENTERED</v>
          </cell>
          <cell r="E47" t="str">
            <v>ENTERED</v>
          </cell>
        </row>
        <row r="48">
          <cell r="D48" t="str">
            <v>ENTERED</v>
          </cell>
          <cell r="E48" t="str">
            <v>ENTERED</v>
          </cell>
          <cell r="F48" t="str">
            <v>ENTERED</v>
          </cell>
        </row>
        <row r="49">
          <cell r="D49" t="str">
            <v>ENTERED</v>
          </cell>
          <cell r="E49" t="str">
            <v>ENTERED</v>
          </cell>
          <cell r="F49" t="str">
            <v>ENTERED</v>
          </cell>
          <cell r="G49" t="str">
            <v>ENTERED</v>
          </cell>
          <cell r="H49" t="str">
            <v>ENTERED</v>
          </cell>
          <cell r="I49" t="str">
            <v>ENTERED</v>
          </cell>
        </row>
        <row r="50">
          <cell r="D50" t="str">
            <v>ENTERED</v>
          </cell>
          <cell r="E50" t="str">
            <v>ENTERED</v>
          </cell>
          <cell r="F50" t="str">
            <v>ENTERED</v>
          </cell>
          <cell r="G50" t="str">
            <v>ENTERED</v>
          </cell>
          <cell r="H50" t="str">
            <v>ENTERED</v>
          </cell>
          <cell r="I50" t="str">
            <v>ENTERED</v>
          </cell>
        </row>
        <row r="51">
          <cell r="D51" t="str">
            <v>ENTERED</v>
          </cell>
          <cell r="E51" t="str">
            <v>ENTERED</v>
          </cell>
          <cell r="F51" t="str">
            <v>ENTERED</v>
          </cell>
          <cell r="G51" t="str">
            <v>ENTERED</v>
          </cell>
          <cell r="H51" t="str">
            <v>ENTERED</v>
          </cell>
          <cell r="I51" t="str">
            <v>ENTERED</v>
          </cell>
        </row>
        <row r="56">
          <cell r="D56" t="str">
            <v>ENTERED</v>
          </cell>
          <cell r="E56" t="str">
            <v>ENTERED</v>
          </cell>
          <cell r="F56" t="str">
            <v>ENTERED</v>
          </cell>
          <cell r="G56" t="str">
            <v>ENTERED</v>
          </cell>
          <cell r="H56" t="str">
            <v>ENTERED</v>
          </cell>
        </row>
        <row r="57">
          <cell r="D57" t="str">
            <v>ENTERED</v>
          </cell>
          <cell r="E57" t="str">
            <v>ENTERED</v>
          </cell>
          <cell r="F57" t="str">
            <v>ENTERED</v>
          </cell>
          <cell r="G57" t="str">
            <v>ENTERED</v>
          </cell>
          <cell r="H57" t="str">
            <v>ENTERED</v>
          </cell>
        </row>
        <row r="63">
          <cell r="D63" t="str">
            <v>ENTERED</v>
          </cell>
          <cell r="E63" t="str">
            <v>ENTERED</v>
          </cell>
          <cell r="F63" t="str">
            <v>ENTERED</v>
          </cell>
          <cell r="G63" t="str">
            <v>ENTERED</v>
          </cell>
        </row>
        <row r="69">
          <cell r="F69" t="str">
            <v>CORRECT</v>
          </cell>
        </row>
        <row r="70">
          <cell r="F70" t="str">
            <v>CORRECT</v>
          </cell>
        </row>
        <row r="76">
          <cell r="D76" t="str">
            <v>CORRECT</v>
          </cell>
        </row>
        <row r="82">
          <cell r="D82" t="str">
            <v>CORRECT</v>
          </cell>
        </row>
        <row r="83">
          <cell r="D83" t="str">
            <v>CORRECT</v>
          </cell>
        </row>
        <row r="88">
          <cell r="D88" t="str">
            <v>ENTERED</v>
          </cell>
          <cell r="E88" t="str">
            <v>ENTERED</v>
          </cell>
          <cell r="F88" t="str">
            <v>ENTERED</v>
          </cell>
          <cell r="G88" t="str">
            <v>ENTERED</v>
          </cell>
          <cell r="H88" t="str">
            <v>ENTERED</v>
          </cell>
        </row>
        <row r="89">
          <cell r="D89" t="str">
            <v>ENTERED</v>
          </cell>
          <cell r="E89" t="str">
            <v>ENTERED</v>
          </cell>
          <cell r="F89" t="str">
            <v>ENTERED</v>
          </cell>
          <cell r="G89" t="str">
            <v>ENTERED</v>
          </cell>
          <cell r="H89" t="str">
            <v>ENTERED</v>
          </cell>
        </row>
        <row r="95">
          <cell r="E95" t="str">
            <v>ENTERED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Dashboard"/>
      <sheetName val="Grant Dashboard"/>
      <sheetName val="Combined Dashboard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3d - High Needs"/>
      <sheetName val="3e - High Needs Targeted Income"/>
      <sheetName val="4 - Teaching Staff Summary"/>
      <sheetName val="4a - Teaching Staff"/>
      <sheetName val="4b - Teaching Staff"/>
      <sheetName val="5 - Support Staff Summary"/>
      <sheetName val="5a - Support Staff"/>
      <sheetName val="5b - Support Staff"/>
      <sheetName val="6 - Income &amp; Expenditure"/>
      <sheetName val="Permitted Account Codes"/>
      <sheetName val="Extended Provision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b - Vulnerable Bursary"/>
      <sheetName val="8c - 16-19 Bursary"/>
      <sheetName val="8a - UIFSM"/>
      <sheetName val="8d - Other Grants"/>
      <sheetName val="Recovery Premium"/>
      <sheetName val="School Led Tutoring"/>
      <sheetName val="Budget Excelerator"/>
      <sheetName val="Covid Grants - Other"/>
      <sheetName val="Validation"/>
      <sheetName val="Commentary"/>
      <sheetName val="Sheet2"/>
      <sheetName val="Sheet1"/>
      <sheetName val="9 - Salary Scales"/>
    </sheetNames>
    <sheetDataSet>
      <sheetData sheetId="0" refreshError="1"/>
      <sheetData sheetId="1" refreshError="1"/>
      <sheetData sheetId="2" refreshError="1"/>
      <sheetData sheetId="3">
        <row r="7">
          <cell r="B7">
            <v>45</v>
          </cell>
          <cell r="C7">
            <v>43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45</v>
          </cell>
          <cell r="C8">
            <v>45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46</v>
          </cell>
          <cell r="C9">
            <v>45</v>
          </cell>
          <cell r="D9">
            <v>45</v>
          </cell>
          <cell r="E9">
            <v>45</v>
          </cell>
          <cell r="F9">
            <v>45</v>
          </cell>
        </row>
        <row r="10">
          <cell r="B10">
            <v>44</v>
          </cell>
          <cell r="C10">
            <v>46</v>
          </cell>
          <cell r="D10">
            <v>45</v>
          </cell>
          <cell r="E10">
            <v>45</v>
          </cell>
          <cell r="F10">
            <v>45</v>
          </cell>
        </row>
        <row r="11">
          <cell r="B11">
            <v>42</v>
          </cell>
          <cell r="C11">
            <v>43</v>
          </cell>
          <cell r="D11">
            <v>46</v>
          </cell>
          <cell r="E11">
            <v>45</v>
          </cell>
          <cell r="F11">
            <v>45</v>
          </cell>
        </row>
        <row r="12">
          <cell r="B12">
            <v>46</v>
          </cell>
          <cell r="C12">
            <v>43</v>
          </cell>
          <cell r="D12">
            <v>44</v>
          </cell>
          <cell r="E12">
            <v>46</v>
          </cell>
          <cell r="F12">
            <v>45</v>
          </cell>
        </row>
        <row r="13">
          <cell r="B13">
            <v>45</v>
          </cell>
          <cell r="C13">
            <v>46</v>
          </cell>
          <cell r="D13">
            <v>45</v>
          </cell>
          <cell r="E13">
            <v>44</v>
          </cell>
          <cell r="F13">
            <v>46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</sheetData>
      <sheetData sheetId="4" refreshError="1"/>
      <sheetData sheetId="5" refreshError="1"/>
      <sheetData sheetId="6" refreshError="1"/>
      <sheetData sheetId="7">
        <row r="28">
          <cell r="C28">
            <v>1500978</v>
          </cell>
          <cell r="D28">
            <v>1529773</v>
          </cell>
          <cell r="E28">
            <v>1554390.6672018303</v>
          </cell>
          <cell r="F28">
            <v>1561421.4905378395</v>
          </cell>
          <cell r="G28">
            <v>1572959.8345555782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15">
          <cell r="D15">
            <v>758493.19</v>
          </cell>
          <cell r="E15">
            <v>795808</v>
          </cell>
          <cell r="F15">
            <v>815125.91975286033</v>
          </cell>
          <cell r="G15">
            <v>845899.27168112097</v>
          </cell>
          <cell r="H15">
            <v>878815.10358226427</v>
          </cell>
          <cell r="I15">
            <v>909563.46346172772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51">
          <cell r="D51">
            <v>335028.84000000003</v>
          </cell>
          <cell r="E51">
            <v>394057</v>
          </cell>
          <cell r="F51">
            <v>418093.43530337728</v>
          </cell>
          <cell r="G51">
            <v>427602.9346841363</v>
          </cell>
          <cell r="H51">
            <v>446068.94684249465</v>
          </cell>
          <cell r="I51">
            <v>464512.68487360876</v>
          </cell>
        </row>
        <row r="63">
          <cell r="D63">
            <v>26770.06</v>
          </cell>
          <cell r="E63">
            <v>13317</v>
          </cell>
          <cell r="F63">
            <v>13849.248435210809</v>
          </cell>
          <cell r="G63">
            <v>14403.218372619245</v>
          </cell>
          <cell r="H63">
            <v>14979.347107524014</v>
          </cell>
          <cell r="I63">
            <v>15578.520991824973</v>
          </cell>
        </row>
        <row r="75">
          <cell r="D75">
            <v>97281.88</v>
          </cell>
          <cell r="E75">
            <v>91774</v>
          </cell>
          <cell r="F75">
            <v>98626.511658076502</v>
          </cell>
          <cell r="G75">
            <v>102723.98926083988</v>
          </cell>
          <cell r="H75">
            <v>106985.30915391144</v>
          </cell>
          <cell r="I75">
            <v>111417.03111141457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108">
          <cell r="D108">
            <v>-19211.110000000004</v>
          </cell>
          <cell r="E108">
            <v>-13314.159999999996</v>
          </cell>
          <cell r="F108">
            <v>17665.482607789509</v>
          </cell>
          <cell r="G108">
            <v>25552.139134791731</v>
          </cell>
          <cell r="H108">
            <v>26921.92799190935</v>
          </cell>
          <cell r="I108">
            <v>27129.86580128815</v>
          </cell>
        </row>
        <row r="135">
          <cell r="D135">
            <v>5632.48</v>
          </cell>
          <cell r="E135">
            <v>6200.12</v>
          </cell>
          <cell r="F135">
            <v>6359.7815882230516</v>
          </cell>
          <cell r="G135">
            <v>6537.5345937919656</v>
          </cell>
          <cell r="H135">
            <v>6759.7428442813025</v>
          </cell>
          <cell r="I135">
            <v>6963.7868192559381</v>
          </cell>
        </row>
        <row r="142">
          <cell r="D142">
            <v>8053.6</v>
          </cell>
          <cell r="E142">
            <v>3500</v>
          </cell>
          <cell r="F142">
            <v>6000</v>
          </cell>
          <cell r="G142">
            <v>3500</v>
          </cell>
          <cell r="H142">
            <v>3500</v>
          </cell>
          <cell r="I142">
            <v>3500</v>
          </cell>
        </row>
        <row r="148">
          <cell r="D148">
            <v>15281.71</v>
          </cell>
          <cell r="E148">
            <v>18465</v>
          </cell>
          <cell r="F148">
            <v>18834.3</v>
          </cell>
          <cell r="G148">
            <v>19210.986000000001</v>
          </cell>
          <cell r="H148">
            <v>19595.205720000002</v>
          </cell>
          <cell r="I148">
            <v>19987.109834400002</v>
          </cell>
        </row>
        <row r="155">
          <cell r="D155">
            <v>6271.52</v>
          </cell>
          <cell r="E155">
            <v>8925</v>
          </cell>
          <cell r="F155">
            <v>9103.5</v>
          </cell>
          <cell r="G155">
            <v>9285.57</v>
          </cell>
          <cell r="H155">
            <v>9471.2813999999998</v>
          </cell>
          <cell r="I155">
            <v>9660.7070280000007</v>
          </cell>
        </row>
        <row r="163">
          <cell r="D163">
            <v>28662.02</v>
          </cell>
          <cell r="E163">
            <v>18000</v>
          </cell>
          <cell r="F163">
            <v>10000</v>
          </cell>
          <cell r="G163">
            <v>10000</v>
          </cell>
          <cell r="H163">
            <v>10000</v>
          </cell>
          <cell r="I163">
            <v>10000</v>
          </cell>
        </row>
        <row r="168">
          <cell r="D168">
            <v>4793.4399999999996</v>
          </cell>
          <cell r="E168">
            <v>4000</v>
          </cell>
          <cell r="F168">
            <v>4200</v>
          </cell>
          <cell r="G168">
            <v>4410</v>
          </cell>
          <cell r="H168">
            <v>4630.5</v>
          </cell>
          <cell r="I168">
            <v>4862.0250000000005</v>
          </cell>
        </row>
        <row r="174">
          <cell r="D174">
            <v>29450.94</v>
          </cell>
          <cell r="E174">
            <v>32770</v>
          </cell>
          <cell r="F174">
            <v>33420</v>
          </cell>
          <cell r="G174">
            <v>34083</v>
          </cell>
          <cell r="H174">
            <v>34759.26</v>
          </cell>
          <cell r="I174">
            <v>35449.0452</v>
          </cell>
        </row>
        <row r="179">
          <cell r="D179">
            <v>7461.41</v>
          </cell>
          <cell r="E179">
            <v>7200</v>
          </cell>
          <cell r="F179">
            <v>7560</v>
          </cell>
          <cell r="G179">
            <v>7938</v>
          </cell>
          <cell r="H179">
            <v>8334.9</v>
          </cell>
          <cell r="I179">
            <v>8751.6450000000004</v>
          </cell>
        </row>
        <row r="186">
          <cell r="D186">
            <v>19861.900000000001</v>
          </cell>
          <cell r="E186">
            <v>44655.983</v>
          </cell>
          <cell r="F186">
            <v>22709.369549999999</v>
          </cell>
          <cell r="G186">
            <v>22709.369549999999</v>
          </cell>
          <cell r="H186">
            <v>22709.369549999999</v>
          </cell>
          <cell r="I186">
            <v>22709.369549999999</v>
          </cell>
        </row>
        <row r="191">
          <cell r="D191">
            <v>26880</v>
          </cell>
          <cell r="E191">
            <v>28672</v>
          </cell>
          <cell r="F191">
            <v>28672</v>
          </cell>
          <cell r="G191">
            <v>28672</v>
          </cell>
          <cell r="H191">
            <v>28672</v>
          </cell>
          <cell r="I191">
            <v>28672</v>
          </cell>
        </row>
        <row r="212">
          <cell r="D212">
            <v>6658.2199999999993</v>
          </cell>
          <cell r="E212">
            <v>6900</v>
          </cell>
          <cell r="F212">
            <v>6040</v>
          </cell>
          <cell r="G212">
            <v>6187</v>
          </cell>
          <cell r="H212">
            <v>5841.35</v>
          </cell>
          <cell r="I212">
            <v>6003.4175000000005</v>
          </cell>
        </row>
        <row r="246">
          <cell r="D246">
            <v>57579.89</v>
          </cell>
          <cell r="E246">
            <v>63100</v>
          </cell>
          <cell r="F246">
            <v>67546</v>
          </cell>
          <cell r="G246">
            <v>67800.92</v>
          </cell>
          <cell r="H246">
            <v>68264.938399999999</v>
          </cell>
          <cell r="I246">
            <v>68738.237167999992</v>
          </cell>
        </row>
        <row r="253">
          <cell r="D253">
            <v>25706.22</v>
          </cell>
          <cell r="E253">
            <v>27200</v>
          </cell>
          <cell r="F253">
            <v>28044</v>
          </cell>
          <cell r="G253">
            <v>28922.880000000001</v>
          </cell>
          <cell r="H253">
            <v>29838.2376</v>
          </cell>
          <cell r="I253">
            <v>30791.747352000002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</row>
        <row r="280">
          <cell r="D280">
            <v>3504.65</v>
          </cell>
          <cell r="E280">
            <v>2910</v>
          </cell>
          <cell r="F280">
            <v>2918.2</v>
          </cell>
          <cell r="G280">
            <v>2926.5639999999999</v>
          </cell>
          <cell r="H280">
            <v>2935.09528</v>
          </cell>
          <cell r="I280">
            <v>2943.7971856000004</v>
          </cell>
        </row>
        <row r="288">
          <cell r="D288">
            <v>10954.380000000001</v>
          </cell>
          <cell r="E288">
            <v>12049.818000000001</v>
          </cell>
          <cell r="F288">
            <v>12652.308900000002</v>
          </cell>
          <cell r="G288">
            <v>13284.924345000003</v>
          </cell>
          <cell r="H288">
            <v>13949.170562250005</v>
          </cell>
          <cell r="I288">
            <v>14646.629090362505</v>
          </cell>
        </row>
        <row r="302">
          <cell r="D302">
            <v>4417.3500000000004</v>
          </cell>
          <cell r="E302">
            <v>5800</v>
          </cell>
          <cell r="F302">
            <v>5100</v>
          </cell>
          <cell r="G302">
            <v>5800</v>
          </cell>
          <cell r="H302">
            <v>5100</v>
          </cell>
          <cell r="I302">
            <v>5800</v>
          </cell>
        </row>
        <row r="318">
          <cell r="D318">
            <v>50136.22</v>
          </cell>
          <cell r="E318">
            <v>31400</v>
          </cell>
          <cell r="F318">
            <v>31400</v>
          </cell>
          <cell r="G318">
            <v>31400</v>
          </cell>
          <cell r="H318">
            <v>31400</v>
          </cell>
          <cell r="I318">
            <v>31400</v>
          </cell>
        </row>
        <row r="323">
          <cell r="D323">
            <v>36721.629999999997</v>
          </cell>
          <cell r="E323">
            <v>20000</v>
          </cell>
          <cell r="F323">
            <v>12000</v>
          </cell>
          <cell r="G323">
            <v>12000</v>
          </cell>
          <cell r="H323">
            <v>12000</v>
          </cell>
          <cell r="I323">
            <v>12000</v>
          </cell>
        </row>
        <row r="334">
          <cell r="D334">
            <v>1003.5</v>
          </cell>
          <cell r="E334">
            <v>2600</v>
          </cell>
          <cell r="F334">
            <v>2600</v>
          </cell>
          <cell r="G334">
            <v>2600</v>
          </cell>
          <cell r="H334">
            <v>2600</v>
          </cell>
          <cell r="I334">
            <v>2600</v>
          </cell>
        </row>
        <row r="351">
          <cell r="D351">
            <v>14189.1</v>
          </cell>
          <cell r="E351">
            <v>16874.84</v>
          </cell>
          <cell r="F351">
            <v>16501.082000000002</v>
          </cell>
          <cell r="G351">
            <v>16964.47046</v>
          </cell>
          <cell r="H351">
            <v>17441.307693800001</v>
          </cell>
          <cell r="I351">
            <v>17931.988107014004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</row>
        <row r="362"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</row>
        <row r="375">
          <cell r="D375">
            <v>-69330</v>
          </cell>
          <cell r="E375">
            <v>-51221</v>
          </cell>
          <cell r="F375">
            <v>-50923</v>
          </cell>
          <cell r="G375">
            <v>-51519</v>
          </cell>
          <cell r="H375">
            <v>-51519</v>
          </cell>
          <cell r="I375">
            <v>-51669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</row>
        <row r="386">
          <cell r="D386">
            <v>-76079.62</v>
          </cell>
          <cell r="E386">
            <v>-85068.080000000016</v>
          </cell>
          <cell r="F386">
            <v>-62772</v>
          </cell>
          <cell r="G386">
            <v>-46119</v>
          </cell>
          <cell r="H386">
            <v>-42189</v>
          </cell>
          <cell r="I386">
            <v>-42189</v>
          </cell>
        </row>
        <row r="392">
          <cell r="D392">
            <v>-1200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</row>
        <row r="398">
          <cell r="D398">
            <v>729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</row>
        <row r="419">
          <cell r="D419">
            <v>-18590.55</v>
          </cell>
          <cell r="E419">
            <v>-7800</v>
          </cell>
          <cell r="F419">
            <v>-7500</v>
          </cell>
          <cell r="G419">
            <v>-7500</v>
          </cell>
          <cell r="H419">
            <v>-7500</v>
          </cell>
          <cell r="I419">
            <v>-7500</v>
          </cell>
        </row>
        <row r="424">
          <cell r="D424">
            <v>-5801.3</v>
          </cell>
          <cell r="E424">
            <v>-6000</v>
          </cell>
          <cell r="F424">
            <v>-6000</v>
          </cell>
          <cell r="G424">
            <v>-6000</v>
          </cell>
          <cell r="H424">
            <v>-6000</v>
          </cell>
          <cell r="I424">
            <v>-6000</v>
          </cell>
        </row>
        <row r="429">
          <cell r="D429">
            <v>-20580.38</v>
          </cell>
          <cell r="E429">
            <v>-11000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</row>
        <row r="436">
          <cell r="D436">
            <v>-8627.2199999999993</v>
          </cell>
          <cell r="E436">
            <v>-5500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</row>
        <row r="441">
          <cell r="D441">
            <v>-5284.05</v>
          </cell>
          <cell r="E441">
            <v>-11500</v>
          </cell>
          <cell r="F441">
            <v>-11500</v>
          </cell>
          <cell r="G441">
            <v>-11500</v>
          </cell>
          <cell r="H441">
            <v>-11500</v>
          </cell>
          <cell r="I441">
            <v>-11500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</row>
        <row r="452">
          <cell r="D452">
            <v>-18435.05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</row>
      </sheetData>
      <sheetData sheetId="20" refreshError="1"/>
      <sheetData sheetId="21" refreshError="1"/>
      <sheetData sheetId="22">
        <row r="13">
          <cell r="F13">
            <v>-11513</v>
          </cell>
          <cell r="G13">
            <v>-11916.190000000002</v>
          </cell>
          <cell r="H13">
            <v>-12841.140000000014</v>
          </cell>
          <cell r="I13">
            <v>-11703.603448477894</v>
          </cell>
          <cell r="J13">
            <v>-11873.946399709821</v>
          </cell>
          <cell r="K13">
            <v>-8193.7269542815338</v>
          </cell>
        </row>
        <row r="14">
          <cell r="F14">
            <v>-112185</v>
          </cell>
          <cell r="G14">
            <v>-129495</v>
          </cell>
          <cell r="H14">
            <v>-129495</v>
          </cell>
          <cell r="I14">
            <v>-130950</v>
          </cell>
          <cell r="J14">
            <v>-130950</v>
          </cell>
          <cell r="K14">
            <v>-132405</v>
          </cell>
        </row>
        <row r="198">
          <cell r="F198">
            <v>111781.81</v>
          </cell>
          <cell r="G198">
            <v>128570.04999999999</v>
          </cell>
          <cell r="H198">
            <v>130632.53655152212</v>
          </cell>
          <cell r="I198">
            <v>130779.65704876807</v>
          </cell>
          <cell r="J198">
            <v>134630.21944542829</v>
          </cell>
          <cell r="K198">
            <v>139613.7246317828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F202">
            <v>-11916.190000000002</v>
          </cell>
          <cell r="G202">
            <v>-12841.140000000014</v>
          </cell>
          <cell r="H202">
            <v>-11703.603448477894</v>
          </cell>
          <cell r="I202">
            <v>-11873.946399709821</v>
          </cell>
          <cell r="J202">
            <v>-8193.7269542815338</v>
          </cell>
          <cell r="K202">
            <v>-985.00232249873807</v>
          </cell>
        </row>
      </sheetData>
      <sheetData sheetId="23">
        <row r="11">
          <cell r="F11">
            <v>-9</v>
          </cell>
          <cell r="G11">
            <v>-329</v>
          </cell>
          <cell r="H11">
            <v>0</v>
          </cell>
          <cell r="I11">
            <v>-335</v>
          </cell>
          <cell r="J11">
            <v>-670</v>
          </cell>
          <cell r="K11">
            <v>-1005</v>
          </cell>
        </row>
        <row r="12">
          <cell r="F12">
            <v>-320</v>
          </cell>
          <cell r="G12">
            <v>-670</v>
          </cell>
          <cell r="H12">
            <v>-335</v>
          </cell>
          <cell r="I12">
            <v>-335</v>
          </cell>
          <cell r="J12">
            <v>-335</v>
          </cell>
          <cell r="K12">
            <v>-335</v>
          </cell>
        </row>
        <row r="196">
          <cell r="F196">
            <v>0</v>
          </cell>
          <cell r="G196">
            <v>999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-329</v>
          </cell>
          <cell r="G200">
            <v>0</v>
          </cell>
          <cell r="H200">
            <v>-335</v>
          </cell>
          <cell r="I200">
            <v>-670</v>
          </cell>
          <cell r="J200">
            <v>-1005</v>
          </cell>
          <cell r="K200">
            <v>-1340</v>
          </cell>
        </row>
      </sheetData>
      <sheetData sheetId="24">
        <row r="11">
          <cell r="F11">
            <v>-5120</v>
          </cell>
          <cell r="G11">
            <v>-6942</v>
          </cell>
          <cell r="H11">
            <v>-929</v>
          </cell>
          <cell r="I11">
            <v>-28.272540369230228</v>
          </cell>
          <cell r="J11">
            <v>-4328.2725403692302</v>
          </cell>
          <cell r="K11">
            <v>-7928.2725403692311</v>
          </cell>
        </row>
        <row r="12">
          <cell r="F12">
            <v>-4000</v>
          </cell>
          <cell r="G12">
            <v>-6000</v>
          </cell>
          <cell r="H12">
            <v>-6000</v>
          </cell>
          <cell r="I12">
            <v>-5000</v>
          </cell>
          <cell r="J12">
            <v>-5000</v>
          </cell>
          <cell r="K12">
            <v>-4000</v>
          </cell>
        </row>
        <row r="13">
          <cell r="F13">
            <v>-6996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-342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2">
          <cell r="F22">
            <v>-16458</v>
          </cell>
          <cell r="G22">
            <v>-12942</v>
          </cell>
          <cell r="H22">
            <v>-6929</v>
          </cell>
          <cell r="I22">
            <v>-5028.2725403692302</v>
          </cell>
          <cell r="J22">
            <v>-9328.2725403692311</v>
          </cell>
          <cell r="K22">
            <v>-11928.272540369231</v>
          </cell>
        </row>
        <row r="205">
          <cell r="F205">
            <v>9516</v>
          </cell>
          <cell r="G205">
            <v>12013</v>
          </cell>
          <cell r="H205">
            <v>6900.7274596307698</v>
          </cell>
          <cell r="I205">
            <v>700</v>
          </cell>
          <cell r="J205">
            <v>1400</v>
          </cell>
          <cell r="K205">
            <v>700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-6942</v>
          </cell>
          <cell r="G209">
            <v>-929</v>
          </cell>
          <cell r="H209">
            <v>-28.272540369230228</v>
          </cell>
          <cell r="I209">
            <v>-4328.2725403692302</v>
          </cell>
          <cell r="J209">
            <v>-7928.2725403692311</v>
          </cell>
          <cell r="K209">
            <v>-11228.272540369231</v>
          </cell>
        </row>
      </sheetData>
      <sheetData sheetId="25">
        <row r="11">
          <cell r="F11">
            <v>-5412</v>
          </cell>
          <cell r="G11">
            <v>-3974</v>
          </cell>
          <cell r="H11">
            <v>-1707.5999999999995</v>
          </cell>
          <cell r="I11">
            <v>-922.46637929334793</v>
          </cell>
          <cell r="J11">
            <v>-814.22153708034693</v>
          </cell>
          <cell r="K11">
            <v>-488.37296539988984</v>
          </cell>
        </row>
        <row r="12">
          <cell r="F12">
            <v>-4820</v>
          </cell>
          <cell r="G12">
            <v>-5060</v>
          </cell>
          <cell r="H12">
            <v>-5060</v>
          </cell>
          <cell r="I12">
            <v>-5060</v>
          </cell>
          <cell r="J12">
            <v>-5060</v>
          </cell>
          <cell r="K12">
            <v>-5060</v>
          </cell>
        </row>
        <row r="196">
          <cell r="F196">
            <v>6258</v>
          </cell>
          <cell r="G196">
            <v>7326.4000000000005</v>
          </cell>
          <cell r="H196">
            <v>5845.1336207066515</v>
          </cell>
          <cell r="I196">
            <v>5168.244842213001</v>
          </cell>
          <cell r="J196">
            <v>5385.8485716804571</v>
          </cell>
          <cell r="K196">
            <v>4489.6932945110457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-3974</v>
          </cell>
          <cell r="G200">
            <v>-1707.5999999999995</v>
          </cell>
          <cell r="H200">
            <v>-922.46637929334793</v>
          </cell>
          <cell r="I200">
            <v>-814.22153708034693</v>
          </cell>
          <cell r="J200">
            <v>-488.37296539988984</v>
          </cell>
          <cell r="K200">
            <v>-1058.6796708888442</v>
          </cell>
        </row>
      </sheetData>
      <sheetData sheetId="26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</sheetData>
      <sheetData sheetId="27">
        <row r="11">
          <cell r="F11">
            <v>-7266</v>
          </cell>
          <cell r="G11">
            <v>-1259</v>
          </cell>
          <cell r="H11">
            <v>-522.66666666666788</v>
          </cell>
          <cell r="I11">
            <v>-2532.6666666666715</v>
          </cell>
          <cell r="J11">
            <v>-4767.2666666666701</v>
          </cell>
          <cell r="K11">
            <v>-6720.9586666666728</v>
          </cell>
        </row>
        <row r="12">
          <cell r="F12">
            <v>-7767</v>
          </cell>
          <cell r="G12">
            <v>-7767</v>
          </cell>
          <cell r="H12">
            <v>-7783.3333333333339</v>
          </cell>
          <cell r="I12">
            <v>-7783.3333333333339</v>
          </cell>
          <cell r="J12">
            <v>-7783.3333333333339</v>
          </cell>
          <cell r="K12">
            <v>-7783.3333333333339</v>
          </cell>
        </row>
        <row r="13">
          <cell r="F13">
            <v>-10879</v>
          </cell>
          <cell r="G13">
            <v>-10896.666666666668</v>
          </cell>
          <cell r="H13">
            <v>-10896.666666666668</v>
          </cell>
          <cell r="I13">
            <v>-10896.666666666668</v>
          </cell>
          <cell r="J13">
            <v>-10896.666666666668</v>
          </cell>
          <cell r="K13">
            <v>-10896.666666666668</v>
          </cell>
        </row>
        <row r="14">
          <cell r="B14" t="str">
            <v>Mini Closedown Surplus Adjustment</v>
          </cell>
        </row>
        <row r="15">
          <cell r="F15">
            <v>-25912</v>
          </cell>
          <cell r="G15">
            <v>-19922.666666666668</v>
          </cell>
          <cell r="H15">
            <v>-19202.666666666672</v>
          </cell>
          <cell r="I15">
            <v>-21212.666666666672</v>
          </cell>
          <cell r="J15">
            <v>-23447.26666666667</v>
          </cell>
          <cell r="K15">
            <v>-25400.958666666673</v>
          </cell>
        </row>
        <row r="191">
          <cell r="F191">
            <v>24653</v>
          </cell>
          <cell r="G191">
            <v>19400</v>
          </cell>
          <cell r="H191">
            <v>16670</v>
          </cell>
          <cell r="I191">
            <v>16445.400000000001</v>
          </cell>
          <cell r="J191">
            <v>16726.307999999997</v>
          </cell>
          <cell r="K191">
            <v>17012.834159999999</v>
          </cell>
        </row>
        <row r="193">
          <cell r="F193">
            <v>-1259</v>
          </cell>
          <cell r="G193">
            <v>-522.66666666666788</v>
          </cell>
          <cell r="H193">
            <v>-2532.6666666666715</v>
          </cell>
          <cell r="I193">
            <v>-4767.2666666666701</v>
          </cell>
          <cell r="J193">
            <v>-6720.9586666666728</v>
          </cell>
          <cell r="K193">
            <v>-8388.1245066666743</v>
          </cell>
        </row>
      </sheetData>
      <sheetData sheetId="28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</sheetData>
      <sheetData sheetId="29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</sheetData>
      <sheetData sheetId="30">
        <row r="9">
          <cell r="F9">
            <v>-18800</v>
          </cell>
          <cell r="G9">
            <v>-4916</v>
          </cell>
          <cell r="H9">
            <v>1411</v>
          </cell>
          <cell r="I9">
            <v>-540.17890024324151</v>
          </cell>
          <cell r="J9">
            <v>-2274.8449564962139</v>
          </cell>
          <cell r="K9">
            <v>-3784.3376549993045</v>
          </cell>
        </row>
        <row r="10">
          <cell r="F10">
            <v>-6051</v>
          </cell>
          <cell r="G10">
            <v>-10589</v>
          </cell>
          <cell r="H10">
            <v>-10589</v>
          </cell>
          <cell r="I10">
            <v>-10589</v>
          </cell>
          <cell r="J10">
            <v>-10589</v>
          </cell>
          <cell r="K10">
            <v>-10589</v>
          </cell>
        </row>
        <row r="11">
          <cell r="F11">
            <v>-14825</v>
          </cell>
          <cell r="G11">
            <v>-14825</v>
          </cell>
          <cell r="H11">
            <v>-14825</v>
          </cell>
          <cell r="I11">
            <v>-14825</v>
          </cell>
          <cell r="J11">
            <v>-14825</v>
          </cell>
          <cell r="K11">
            <v>-14825</v>
          </cell>
        </row>
        <row r="173">
          <cell r="F173">
            <v>34760</v>
          </cell>
          <cell r="G173">
            <v>31741</v>
          </cell>
          <cell r="H173">
            <v>23462.821099756758</v>
          </cell>
          <cell r="I173">
            <v>23679.333943747028</v>
          </cell>
          <cell r="J173">
            <v>23904.507301496909</v>
          </cell>
          <cell r="K173">
            <v>24138.687593556784</v>
          </cell>
        </row>
        <row r="175">
          <cell r="F175">
            <v>-4916</v>
          </cell>
          <cell r="G175">
            <v>1411</v>
          </cell>
          <cell r="H175">
            <v>-540.17890024324151</v>
          </cell>
          <cell r="I175">
            <v>-2274.8449564962139</v>
          </cell>
          <cell r="J175">
            <v>-3784.3376549993045</v>
          </cell>
          <cell r="K175">
            <v>-5059.6500614425204</v>
          </cell>
        </row>
      </sheetData>
      <sheetData sheetId="31">
        <row r="7">
          <cell r="B7" t="str">
            <v>Homes4Ukraine</v>
          </cell>
        </row>
        <row r="10">
          <cell r="D10">
            <v>0</v>
          </cell>
          <cell r="E10">
            <v>0</v>
          </cell>
          <cell r="F10">
            <v>-98.699999999999818</v>
          </cell>
          <cell r="G10">
            <v>-98.699999999999818</v>
          </cell>
          <cell r="H10">
            <v>-98.699999999999818</v>
          </cell>
          <cell r="I10">
            <v>-98.699999999999818</v>
          </cell>
        </row>
        <row r="15">
          <cell r="D15">
            <v>0</v>
          </cell>
          <cell r="E15">
            <v>-7050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D22">
            <v>0</v>
          </cell>
          <cell r="E22">
            <v>-7050</v>
          </cell>
          <cell r="F22">
            <v>-98.699999999999818</v>
          </cell>
          <cell r="G22">
            <v>-98.699999999999818</v>
          </cell>
          <cell r="H22">
            <v>-98.699999999999818</v>
          </cell>
          <cell r="I22">
            <v>-98.699999999999818</v>
          </cell>
        </row>
        <row r="270">
          <cell r="D270">
            <v>0</v>
          </cell>
          <cell r="E270">
            <v>6951.3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2">
          <cell r="D272">
            <v>0</v>
          </cell>
          <cell r="E272">
            <v>-98.699999999999818</v>
          </cell>
          <cell r="F272">
            <v>-98.699999999999818</v>
          </cell>
          <cell r="G272">
            <v>-98.699999999999818</v>
          </cell>
          <cell r="H272">
            <v>-98.699999999999818</v>
          </cell>
          <cell r="I272">
            <v>-98.699999999999818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</row>
        <row r="549"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</row>
        <row r="814"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</row>
        <row r="816"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</row>
      </sheetData>
      <sheetData sheetId="32">
        <row r="8">
          <cell r="D8">
            <v>-3071</v>
          </cell>
          <cell r="E8">
            <v>-7465</v>
          </cell>
        </row>
        <row r="12">
          <cell r="D12">
            <v>-11781</v>
          </cell>
          <cell r="E12">
            <v>-4298</v>
          </cell>
        </row>
        <row r="13">
          <cell r="B13" t="str">
            <v>Closedown Surplus Adjustment</v>
          </cell>
        </row>
        <row r="16">
          <cell r="D16">
            <v>-14852</v>
          </cell>
          <cell r="E16">
            <v>-11763</v>
          </cell>
        </row>
        <row r="223">
          <cell r="D223">
            <v>7387</v>
          </cell>
          <cell r="E223">
            <v>9130</v>
          </cell>
        </row>
        <row r="225">
          <cell r="D225">
            <v>-7465</v>
          </cell>
          <cell r="E225">
            <v>-2633</v>
          </cell>
          <cell r="F225">
            <v>-2633</v>
          </cell>
          <cell r="G225">
            <v>-2633</v>
          </cell>
          <cell r="H225">
            <v>-2633</v>
          </cell>
          <cell r="I225">
            <v>-2633</v>
          </cell>
        </row>
      </sheetData>
      <sheetData sheetId="33">
        <row r="8">
          <cell r="D8">
            <v>-1965</v>
          </cell>
          <cell r="E8">
            <v>-1747</v>
          </cell>
          <cell r="F8">
            <v>-0.15000000000145519</v>
          </cell>
        </row>
        <row r="12">
          <cell r="D12">
            <v>-5400</v>
          </cell>
          <cell r="E12">
            <v>-4792</v>
          </cell>
          <cell r="F12">
            <v>-2396</v>
          </cell>
        </row>
        <row r="13">
          <cell r="D13">
            <v>-6709</v>
          </cell>
          <cell r="E13">
            <v>-3355</v>
          </cell>
        </row>
        <row r="14">
          <cell r="B14" t="str">
            <v>Closedown Surplus Adjustment</v>
          </cell>
        </row>
        <row r="17">
          <cell r="D17">
            <v>-14074</v>
          </cell>
          <cell r="E17">
            <v>-9894</v>
          </cell>
          <cell r="F17">
            <v>-2396.1500000000015</v>
          </cell>
        </row>
        <row r="178">
          <cell r="D178">
            <v>12327</v>
          </cell>
          <cell r="E178">
            <v>9893.8499999999985</v>
          </cell>
          <cell r="F178">
            <v>0</v>
          </cell>
        </row>
        <row r="180">
          <cell r="D180">
            <v>-1747</v>
          </cell>
          <cell r="E180">
            <v>-0.15000000000145519</v>
          </cell>
          <cell r="F180">
            <v>-2396.1500000000015</v>
          </cell>
          <cell r="G180">
            <v>-2396.1500000000015</v>
          </cell>
          <cell r="H180">
            <v>-2396.1500000000015</v>
          </cell>
          <cell r="I180">
            <v>-2396.1500000000015</v>
          </cell>
        </row>
      </sheetData>
      <sheetData sheetId="34" refreshError="1"/>
      <sheetData sheetId="35">
        <row r="7">
          <cell r="B7" t="str">
            <v>HAAF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7">
          <cell r="B177" t="str">
            <v>Catch Up Premium</v>
          </cell>
        </row>
        <row r="180">
          <cell r="D180">
            <v>-8686</v>
          </cell>
          <cell r="E180">
            <v>-8686</v>
          </cell>
          <cell r="F180">
            <v>-344.44000000000051</v>
          </cell>
          <cell r="G180">
            <v>-344.44000000000051</v>
          </cell>
          <cell r="H180">
            <v>-344.44000000000051</v>
          </cell>
          <cell r="I180">
            <v>-344.44000000000051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7">
          <cell r="D187">
            <v>-8686</v>
          </cell>
          <cell r="E187">
            <v>-8686</v>
          </cell>
          <cell r="F187">
            <v>-344.44000000000051</v>
          </cell>
          <cell r="G187">
            <v>-344.44000000000051</v>
          </cell>
          <cell r="H187">
            <v>-344.44000000000051</v>
          </cell>
          <cell r="I187">
            <v>-344.44000000000051</v>
          </cell>
        </row>
        <row r="338">
          <cell r="D338">
            <v>0</v>
          </cell>
          <cell r="E338">
            <v>8341.56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40">
          <cell r="D340">
            <v>-8686</v>
          </cell>
          <cell r="E340">
            <v>-344.44000000000051</v>
          </cell>
          <cell r="F340">
            <v>-344.44000000000051</v>
          </cell>
          <cell r="G340">
            <v>-344.44000000000051</v>
          </cell>
          <cell r="H340">
            <v>-344.44000000000051</v>
          </cell>
          <cell r="I340">
            <v>-344.44000000000051</v>
          </cell>
        </row>
        <row r="343">
          <cell r="B343" t="str">
            <v>Recovery Premium 2023/24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</row>
        <row r="350"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</row>
      </sheetData>
      <sheetData sheetId="36">
        <row r="9">
          <cell r="F9" t="str">
            <v>CORRECT</v>
          </cell>
        </row>
        <row r="10">
          <cell r="F10" t="str">
            <v>CORRECT</v>
          </cell>
        </row>
        <row r="11">
          <cell r="L11" t="str">
            <v>ENTERED</v>
          </cell>
        </row>
        <row r="12">
          <cell r="L12" t="str">
            <v>ENTERED</v>
          </cell>
        </row>
        <row r="13">
          <cell r="D13" t="str">
            <v>ENTERED</v>
          </cell>
          <cell r="L13" t="str">
            <v>ENTERED</v>
          </cell>
        </row>
        <row r="14">
          <cell r="L14" t="str">
            <v>ENTERED</v>
          </cell>
        </row>
        <row r="15">
          <cell r="L15" t="str">
            <v>ENTERED</v>
          </cell>
        </row>
        <row r="16">
          <cell r="L16" t="str">
            <v>ENTERED</v>
          </cell>
        </row>
        <row r="17">
          <cell r="L17" t="str">
            <v>ENTERED</v>
          </cell>
        </row>
        <row r="18">
          <cell r="E18" t="str">
            <v>ENTERED</v>
          </cell>
          <cell r="L18" t="str">
            <v>ENTERED</v>
          </cell>
        </row>
        <row r="19">
          <cell r="L19" t="str">
            <v>ENTERED</v>
          </cell>
        </row>
        <row r="20">
          <cell r="L20" t="str">
            <v>ENTERED</v>
          </cell>
        </row>
        <row r="21">
          <cell r="L21" t="str">
            <v>ENTERED</v>
          </cell>
        </row>
        <row r="22">
          <cell r="E22" t="str">
            <v>ENTERED</v>
          </cell>
          <cell r="L22" t="str">
            <v>ENTERED</v>
          </cell>
        </row>
        <row r="23">
          <cell r="L23" t="str">
            <v>ENTERED</v>
          </cell>
        </row>
        <row r="24">
          <cell r="L24" t="str">
            <v>ENTERED</v>
          </cell>
        </row>
        <row r="25">
          <cell r="L25" t="str">
            <v>ENTERED</v>
          </cell>
        </row>
        <row r="26">
          <cell r="D26" t="str">
            <v>No incorrect account codes found</v>
          </cell>
        </row>
        <row r="32">
          <cell r="D32" t="str">
            <v>ENTERED</v>
          </cell>
          <cell r="E32" t="str">
            <v>ENTERED</v>
          </cell>
          <cell r="F32" t="str">
            <v>ENTERED</v>
          </cell>
          <cell r="G32" t="str">
            <v>ENTERED</v>
          </cell>
          <cell r="H32" t="str">
            <v>ENTERED</v>
          </cell>
        </row>
        <row r="36">
          <cell r="D36" t="str">
            <v xml:space="preserve">Status 2022/23 </v>
          </cell>
          <cell r="E36" t="str">
            <v xml:space="preserve">Status 2023/24 </v>
          </cell>
          <cell r="F36" t="str">
            <v xml:space="preserve">Status 2024/25 </v>
          </cell>
          <cell r="G36" t="str">
            <v xml:space="preserve">Status 2025/26 </v>
          </cell>
          <cell r="H36" t="str">
            <v xml:space="preserve">Status 2026/27 </v>
          </cell>
          <cell r="I36" t="str">
            <v xml:space="preserve">Status 2027/28 </v>
          </cell>
        </row>
        <row r="38">
          <cell r="D38" t="str">
            <v>ENTERED</v>
          </cell>
          <cell r="E38" t="str">
            <v>ENTERED</v>
          </cell>
          <cell r="F38" t="str">
            <v>ENTERED</v>
          </cell>
          <cell r="G38" t="str">
            <v>ENTERED</v>
          </cell>
          <cell r="H38" t="str">
            <v>ENTERED</v>
          </cell>
          <cell r="I38" t="str">
            <v>ENTERED</v>
          </cell>
        </row>
        <row r="39">
          <cell r="D39" t="str">
            <v>ENTERED</v>
          </cell>
          <cell r="E39" t="str">
            <v>ENTERED</v>
          </cell>
          <cell r="F39" t="str">
            <v>ENTERED</v>
          </cell>
          <cell r="G39" t="str">
            <v>ENTERED</v>
          </cell>
          <cell r="H39" t="str">
            <v>ENTERED</v>
          </cell>
          <cell r="I39" t="str">
            <v>ENTERED</v>
          </cell>
        </row>
        <row r="40">
          <cell r="D40" t="str">
            <v>ENTERED</v>
          </cell>
          <cell r="E40" t="str">
            <v>ENTERED</v>
          </cell>
          <cell r="F40" t="str">
            <v>ENTERED</v>
          </cell>
          <cell r="G40" t="str">
            <v>ENTERED</v>
          </cell>
          <cell r="H40" t="str">
            <v>ENTERED</v>
          </cell>
          <cell r="I40" t="str">
            <v>ENTERED</v>
          </cell>
        </row>
        <row r="41">
          <cell r="D41" t="str">
            <v>ENTERED</v>
          </cell>
          <cell r="E41" t="str">
            <v>ENTERED</v>
          </cell>
          <cell r="F41" t="str">
            <v>ENTERED</v>
          </cell>
          <cell r="G41" t="str">
            <v>ENTERED</v>
          </cell>
          <cell r="H41" t="str">
            <v>ENTERED</v>
          </cell>
          <cell r="I41" t="str">
            <v>ENTERED</v>
          </cell>
        </row>
        <row r="42">
          <cell r="D42" t="str">
            <v>ENTERED</v>
          </cell>
          <cell r="E42" t="str">
            <v>ENTERED</v>
          </cell>
          <cell r="F42" t="str">
            <v>ENTERED</v>
          </cell>
          <cell r="G42" t="str">
            <v>ENTERED</v>
          </cell>
          <cell r="H42" t="str">
            <v>ENTERED</v>
          </cell>
          <cell r="I42" t="str">
            <v>ENTERED</v>
          </cell>
        </row>
        <row r="43">
          <cell r="D43" t="str">
            <v>ENTERED</v>
          </cell>
          <cell r="E43" t="str">
            <v>ENTERED</v>
          </cell>
          <cell r="F43" t="str">
            <v>ENTERED</v>
          </cell>
          <cell r="G43" t="str">
            <v>ENTERED</v>
          </cell>
          <cell r="H43" t="str">
            <v>ENTERED</v>
          </cell>
          <cell r="I43" t="str">
            <v>ENTERED</v>
          </cell>
        </row>
        <row r="44">
          <cell r="D44" t="str">
            <v>ENTERED</v>
          </cell>
          <cell r="E44" t="str">
            <v>ENTERED</v>
          </cell>
          <cell r="F44" t="str">
            <v>ENTERED</v>
          </cell>
          <cell r="G44" t="str">
            <v>ENTERED</v>
          </cell>
          <cell r="H44" t="str">
            <v>ENTERED</v>
          </cell>
          <cell r="I44" t="str">
            <v>ENTERED</v>
          </cell>
        </row>
        <row r="45">
          <cell r="D45" t="str">
            <v>ENTERED</v>
          </cell>
          <cell r="E45" t="str">
            <v>ENTERED</v>
          </cell>
          <cell r="F45" t="str">
            <v>ENTERED</v>
          </cell>
          <cell r="G45" t="str">
            <v>ENTERED</v>
          </cell>
          <cell r="H45" t="str">
            <v>ENTERED</v>
          </cell>
          <cell r="I45" t="str">
            <v>ENTERED</v>
          </cell>
        </row>
        <row r="46">
          <cell r="D46" t="str">
            <v>ENTERED</v>
          </cell>
          <cell r="E46" t="str">
            <v>ENTERED</v>
          </cell>
          <cell r="F46" t="str">
            <v>ENTERED</v>
          </cell>
          <cell r="G46" t="str">
            <v>ENTERED</v>
          </cell>
          <cell r="H46" t="str">
            <v>ENTERED</v>
          </cell>
          <cell r="I46" t="str">
            <v>ENTERED</v>
          </cell>
        </row>
        <row r="47">
          <cell r="D47" t="str">
            <v>ENTERED</v>
          </cell>
          <cell r="E47" t="str">
            <v>ENTERED</v>
          </cell>
        </row>
        <row r="48">
          <cell r="D48" t="str">
            <v>ENTERED</v>
          </cell>
          <cell r="E48" t="str">
            <v>ENTERED</v>
          </cell>
          <cell r="F48" t="str">
            <v>ENTERED</v>
          </cell>
        </row>
        <row r="49">
          <cell r="D49" t="str">
            <v>ENTERED</v>
          </cell>
          <cell r="E49" t="str">
            <v>ENTERED</v>
          </cell>
          <cell r="F49" t="str">
            <v>ENTERED</v>
          </cell>
          <cell r="G49" t="str">
            <v>ENTERED</v>
          </cell>
          <cell r="H49" t="str">
            <v>ENTERED</v>
          </cell>
          <cell r="I49" t="str">
            <v>ENTERED</v>
          </cell>
        </row>
        <row r="50">
          <cell r="D50" t="str">
            <v>ENTERED</v>
          </cell>
          <cell r="E50" t="str">
            <v>ENTERED</v>
          </cell>
          <cell r="F50" t="str">
            <v>ENTERED</v>
          </cell>
          <cell r="G50" t="str">
            <v>ENTERED</v>
          </cell>
          <cell r="H50" t="str">
            <v>ENTERED</v>
          </cell>
          <cell r="I50" t="str">
            <v>ENTERED</v>
          </cell>
        </row>
        <row r="51">
          <cell r="D51" t="str">
            <v>ENTERED</v>
          </cell>
          <cell r="E51" t="str">
            <v>ENTERED</v>
          </cell>
          <cell r="F51" t="str">
            <v>ENTERED</v>
          </cell>
          <cell r="G51" t="str">
            <v>ENTERED</v>
          </cell>
          <cell r="H51" t="str">
            <v>ENTERED</v>
          </cell>
          <cell r="I51" t="str">
            <v>ENTERED</v>
          </cell>
        </row>
        <row r="56">
          <cell r="D56" t="str">
            <v>ENTERED</v>
          </cell>
          <cell r="E56" t="str">
            <v>ENTERED</v>
          </cell>
          <cell r="F56" t="str">
            <v>ENTERED</v>
          </cell>
          <cell r="G56" t="str">
            <v>ENTERED</v>
          </cell>
          <cell r="H56" t="str">
            <v>ENTERED</v>
          </cell>
        </row>
        <row r="57">
          <cell r="D57" t="str">
            <v>ENTERED</v>
          </cell>
          <cell r="E57" t="str">
            <v>ENTERED</v>
          </cell>
          <cell r="F57" t="str">
            <v>ENTERED</v>
          </cell>
          <cell r="G57" t="str">
            <v>ENTERED</v>
          </cell>
          <cell r="H57" t="str">
            <v>ENTERED</v>
          </cell>
        </row>
        <row r="63">
          <cell r="D63" t="str">
            <v>ENTERED</v>
          </cell>
          <cell r="E63" t="str">
            <v>ENTERED</v>
          </cell>
          <cell r="F63" t="str">
            <v>ENTERED</v>
          </cell>
          <cell r="G63" t="str">
            <v>ENTERED</v>
          </cell>
        </row>
        <row r="69">
          <cell r="F69" t="str">
            <v>CORRECT</v>
          </cell>
        </row>
        <row r="70">
          <cell r="F70" t="str">
            <v>CORRECT</v>
          </cell>
        </row>
        <row r="76">
          <cell r="D76" t="str">
            <v>CORRECT</v>
          </cell>
        </row>
        <row r="82">
          <cell r="D82" t="str">
            <v>CORRECT</v>
          </cell>
        </row>
        <row r="83">
          <cell r="D83" t="str">
            <v>CORRECT</v>
          </cell>
        </row>
        <row r="88">
          <cell r="D88" t="str">
            <v>ENTERED</v>
          </cell>
          <cell r="E88" t="str">
            <v>ENTERED</v>
          </cell>
          <cell r="F88" t="str">
            <v>ENTERED</v>
          </cell>
          <cell r="G88" t="str">
            <v>ENTERED</v>
          </cell>
          <cell r="H88" t="str">
            <v>ENTERED</v>
          </cell>
        </row>
        <row r="89">
          <cell r="D89" t="str">
            <v>ENTERED</v>
          </cell>
          <cell r="E89" t="str">
            <v>ENTERED</v>
          </cell>
          <cell r="F89" t="str">
            <v>ENTERED</v>
          </cell>
          <cell r="G89" t="str">
            <v>ENTERED</v>
          </cell>
          <cell r="H89" t="str">
            <v>ENTERED</v>
          </cell>
        </row>
        <row r="95">
          <cell r="E95" t="str">
            <v>ENTERED</v>
          </cell>
        </row>
      </sheetData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Dashboard"/>
      <sheetName val="Grant Dashboard"/>
      <sheetName val="Combined Dashboard"/>
      <sheetName val="1 -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3d - High Needs"/>
      <sheetName val="3e - High Needs Targeted Income"/>
      <sheetName val="4 - Teaching Staff Summary"/>
      <sheetName val="4a - Teaching Staff"/>
      <sheetName val="4b - Teaching Staff"/>
      <sheetName val="5 - Support Staff Summary"/>
      <sheetName val="5a - Support Staff"/>
      <sheetName val="5b - Support Staff"/>
      <sheetName val="6 - Income &amp; Expenditure"/>
      <sheetName val="Permitted Account Codes"/>
      <sheetName val="Extended Provision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b - Vulnerable Bursary"/>
      <sheetName val="8c - 16-19 Bursary"/>
      <sheetName val="8a - UIFSM"/>
      <sheetName val="8d - Other Grants"/>
      <sheetName val="Recovery Premium"/>
      <sheetName val="School Led Tutoring"/>
      <sheetName val="Budget Excelerator"/>
      <sheetName val="Covid Grants - Other"/>
      <sheetName val="Validation"/>
      <sheetName val="Commentary"/>
      <sheetName val="Sheet2"/>
      <sheetName val="Sheet1"/>
      <sheetName val="9 - Salary Scales"/>
    </sheetNames>
    <sheetDataSet>
      <sheetData sheetId="0" refreshError="1"/>
      <sheetData sheetId="1" refreshError="1"/>
      <sheetData sheetId="2" refreshError="1"/>
      <sheetData sheetId="3"/>
      <sheetData sheetId="4">
        <row r="7">
          <cell r="B7">
            <v>45</v>
          </cell>
          <cell r="C7">
            <v>43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45</v>
          </cell>
          <cell r="C8">
            <v>45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46</v>
          </cell>
          <cell r="C9">
            <v>45</v>
          </cell>
          <cell r="D9">
            <v>45</v>
          </cell>
          <cell r="E9">
            <v>45</v>
          </cell>
          <cell r="F9">
            <v>45</v>
          </cell>
        </row>
        <row r="10">
          <cell r="B10">
            <v>44</v>
          </cell>
          <cell r="C10">
            <v>46</v>
          </cell>
          <cell r="D10">
            <v>45</v>
          </cell>
          <cell r="E10">
            <v>45</v>
          </cell>
          <cell r="F10">
            <v>45</v>
          </cell>
        </row>
        <row r="11">
          <cell r="B11">
            <v>42</v>
          </cell>
          <cell r="C11">
            <v>43</v>
          </cell>
          <cell r="D11">
            <v>46</v>
          </cell>
          <cell r="E11">
            <v>45</v>
          </cell>
          <cell r="F11">
            <v>45</v>
          </cell>
        </row>
        <row r="12">
          <cell r="B12">
            <v>46</v>
          </cell>
          <cell r="C12">
            <v>43</v>
          </cell>
          <cell r="D12">
            <v>44</v>
          </cell>
          <cell r="E12">
            <v>46</v>
          </cell>
          <cell r="F12">
            <v>45</v>
          </cell>
        </row>
        <row r="13">
          <cell r="B13">
            <v>45</v>
          </cell>
          <cell r="C13">
            <v>46</v>
          </cell>
          <cell r="D13">
            <v>45</v>
          </cell>
          <cell r="E13">
            <v>44</v>
          </cell>
          <cell r="F13">
            <v>46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</sheetData>
      <sheetData sheetId="5" refreshError="1"/>
      <sheetData sheetId="6" refreshError="1"/>
      <sheetData sheetId="7" refreshError="1"/>
      <sheetData sheetId="8">
        <row r="28">
          <cell r="C28">
            <v>1500978</v>
          </cell>
          <cell r="D28">
            <v>1529773</v>
          </cell>
          <cell r="E28">
            <v>1554390.6672018303</v>
          </cell>
          <cell r="F28">
            <v>1561421.4905378395</v>
          </cell>
          <cell r="G28">
            <v>1572959.8345555782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5">
          <cell r="D15">
            <v>758493.19</v>
          </cell>
          <cell r="E15">
            <v>811883</v>
          </cell>
          <cell r="F15">
            <v>881557.84027146036</v>
          </cell>
          <cell r="G15">
            <v>916098.85419112199</v>
          </cell>
          <cell r="H15">
            <v>951897.2729578102</v>
          </cell>
          <cell r="I15">
            <v>984875.77191854012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51">
          <cell r="D51">
            <v>335028.84000000003</v>
          </cell>
          <cell r="E51">
            <v>381573</v>
          </cell>
          <cell r="F51">
            <v>395368.29274965415</v>
          </cell>
          <cell r="G51">
            <v>403431.10118372034</v>
          </cell>
          <cell r="H51">
            <v>420424.48647730553</v>
          </cell>
          <cell r="I51">
            <v>437792.2140938121</v>
          </cell>
        </row>
        <row r="63">
          <cell r="D63">
            <v>26770.06</v>
          </cell>
          <cell r="E63">
            <v>13317</v>
          </cell>
          <cell r="F63">
            <v>13849.248435210809</v>
          </cell>
          <cell r="G63">
            <v>14403.218372619245</v>
          </cell>
          <cell r="H63">
            <v>14979.347107524014</v>
          </cell>
          <cell r="I63">
            <v>15578.520991824973</v>
          </cell>
        </row>
        <row r="75">
          <cell r="D75">
            <v>97281.88</v>
          </cell>
          <cell r="E75">
            <v>91774</v>
          </cell>
          <cell r="F75">
            <v>98626.511658076502</v>
          </cell>
          <cell r="G75">
            <v>102723.98926083988</v>
          </cell>
          <cell r="H75">
            <v>106985.30915391144</v>
          </cell>
          <cell r="I75">
            <v>111417.03111141457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108">
          <cell r="D108">
            <v>-19211.110000000004</v>
          </cell>
          <cell r="E108">
            <v>-13314.159999999996</v>
          </cell>
          <cell r="F108">
            <v>17665.482607789509</v>
          </cell>
          <cell r="G108">
            <v>25552.139134791731</v>
          </cell>
          <cell r="H108">
            <v>26921.92799190935</v>
          </cell>
          <cell r="I108">
            <v>27129.86580128815</v>
          </cell>
        </row>
        <row r="135">
          <cell r="D135">
            <v>5632.48</v>
          </cell>
          <cell r="E135">
            <v>6211.8050000000003</v>
          </cell>
          <cell r="F135">
            <v>6519.0040801076675</v>
          </cell>
          <cell r="G135">
            <v>6705.2142329344651</v>
          </cell>
          <cell r="H135">
            <v>6932.5666686097766</v>
          </cell>
          <cell r="I135">
            <v>7140.8200044214018</v>
          </cell>
        </row>
        <row r="142">
          <cell r="D142">
            <v>8053.6</v>
          </cell>
          <cell r="E142">
            <v>3500</v>
          </cell>
          <cell r="F142">
            <v>6000</v>
          </cell>
          <cell r="G142">
            <v>3500</v>
          </cell>
          <cell r="H142">
            <v>3500</v>
          </cell>
          <cell r="I142">
            <v>3500</v>
          </cell>
        </row>
        <row r="148">
          <cell r="D148">
            <v>15281.71</v>
          </cell>
          <cell r="E148">
            <v>18465</v>
          </cell>
          <cell r="F148">
            <v>18834.3</v>
          </cell>
          <cell r="G148">
            <v>19210.986000000001</v>
          </cell>
          <cell r="H148">
            <v>19595.205720000002</v>
          </cell>
          <cell r="I148">
            <v>19987.109834400002</v>
          </cell>
        </row>
        <row r="155">
          <cell r="D155">
            <v>6271.52</v>
          </cell>
          <cell r="E155">
            <v>8925</v>
          </cell>
          <cell r="F155">
            <v>9103.5</v>
          </cell>
          <cell r="G155">
            <v>9285.57</v>
          </cell>
          <cell r="H155">
            <v>9471.2813999999998</v>
          </cell>
          <cell r="I155">
            <v>9660.7070280000007</v>
          </cell>
        </row>
        <row r="163">
          <cell r="D163">
            <v>28662.02</v>
          </cell>
          <cell r="E163">
            <v>18000</v>
          </cell>
          <cell r="F163">
            <v>10000</v>
          </cell>
          <cell r="G163">
            <v>10000</v>
          </cell>
          <cell r="H163">
            <v>10000</v>
          </cell>
          <cell r="I163">
            <v>10000</v>
          </cell>
        </row>
        <row r="168">
          <cell r="D168">
            <v>4793.4399999999996</v>
          </cell>
          <cell r="E168">
            <v>4000</v>
          </cell>
          <cell r="F168">
            <v>4200</v>
          </cell>
          <cell r="G168">
            <v>4410</v>
          </cell>
          <cell r="H168">
            <v>4630.5</v>
          </cell>
          <cell r="I168">
            <v>4862.0250000000005</v>
          </cell>
        </row>
        <row r="174">
          <cell r="D174">
            <v>29450.94</v>
          </cell>
          <cell r="E174">
            <v>32770</v>
          </cell>
          <cell r="F174">
            <v>33420</v>
          </cell>
          <cell r="G174">
            <v>34083</v>
          </cell>
          <cell r="H174">
            <v>34759.26</v>
          </cell>
          <cell r="I174">
            <v>35449.0452</v>
          </cell>
        </row>
        <row r="179">
          <cell r="D179">
            <v>7461.41</v>
          </cell>
          <cell r="E179">
            <v>7200</v>
          </cell>
          <cell r="F179">
            <v>7560</v>
          </cell>
          <cell r="G179">
            <v>7938</v>
          </cell>
          <cell r="H179">
            <v>8334.9</v>
          </cell>
          <cell r="I179">
            <v>8751.6450000000004</v>
          </cell>
        </row>
        <row r="186">
          <cell r="D186">
            <v>19861.900000000001</v>
          </cell>
          <cell r="E186">
            <v>44655.983</v>
          </cell>
          <cell r="F186">
            <v>22709.369549999999</v>
          </cell>
          <cell r="G186">
            <v>22709.369549999999</v>
          </cell>
          <cell r="H186">
            <v>22709.369549999999</v>
          </cell>
          <cell r="I186">
            <v>22709.369549999999</v>
          </cell>
        </row>
        <row r="191">
          <cell r="D191">
            <v>26880</v>
          </cell>
          <cell r="E191">
            <v>28672</v>
          </cell>
          <cell r="F191">
            <v>28672</v>
          </cell>
          <cell r="G191">
            <v>28672</v>
          </cell>
          <cell r="H191">
            <v>28672</v>
          </cell>
          <cell r="I191">
            <v>28672</v>
          </cell>
        </row>
        <row r="212">
          <cell r="D212">
            <v>6658.2199999999993</v>
          </cell>
          <cell r="E212">
            <v>6900</v>
          </cell>
          <cell r="F212">
            <v>6040</v>
          </cell>
          <cell r="G212">
            <v>6187</v>
          </cell>
          <cell r="H212">
            <v>5841.35</v>
          </cell>
          <cell r="I212">
            <v>6003.4175000000005</v>
          </cell>
        </row>
        <row r="246">
          <cell r="D246">
            <v>57579.89</v>
          </cell>
          <cell r="E246">
            <v>63100</v>
          </cell>
          <cell r="F246">
            <v>67546</v>
          </cell>
          <cell r="G246">
            <v>67800.92</v>
          </cell>
          <cell r="H246">
            <v>68264.938399999999</v>
          </cell>
          <cell r="I246">
            <v>68738.237167999992</v>
          </cell>
        </row>
        <row r="253">
          <cell r="D253">
            <v>25706.22</v>
          </cell>
          <cell r="E253">
            <v>27200</v>
          </cell>
          <cell r="F253">
            <v>28044</v>
          </cell>
          <cell r="G253">
            <v>28922.880000000001</v>
          </cell>
          <cell r="H253">
            <v>29838.2376</v>
          </cell>
          <cell r="I253">
            <v>30791.747352000002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</row>
        <row r="280">
          <cell r="D280">
            <v>3504.65</v>
          </cell>
          <cell r="E280">
            <v>2910</v>
          </cell>
          <cell r="F280">
            <v>2918.2</v>
          </cell>
          <cell r="G280">
            <v>2926.5639999999999</v>
          </cell>
          <cell r="H280">
            <v>2935.09528</v>
          </cell>
          <cell r="I280">
            <v>2943.7971856000004</v>
          </cell>
        </row>
        <row r="288">
          <cell r="D288">
            <v>10954.380000000001</v>
          </cell>
          <cell r="E288">
            <v>12049.818000000001</v>
          </cell>
          <cell r="F288">
            <v>12652.308900000002</v>
          </cell>
          <cell r="G288">
            <v>13284.924345000003</v>
          </cell>
          <cell r="H288">
            <v>13949.170562250005</v>
          </cell>
          <cell r="I288">
            <v>14646.629090362505</v>
          </cell>
        </row>
        <row r="302">
          <cell r="D302">
            <v>4417.3500000000004</v>
          </cell>
          <cell r="E302">
            <v>5800</v>
          </cell>
          <cell r="F302">
            <v>5100</v>
          </cell>
          <cell r="G302">
            <v>5800</v>
          </cell>
          <cell r="H302">
            <v>5100</v>
          </cell>
          <cell r="I302">
            <v>5800</v>
          </cell>
        </row>
        <row r="318">
          <cell r="D318">
            <v>50136.22</v>
          </cell>
          <cell r="E318">
            <v>31400</v>
          </cell>
          <cell r="F318">
            <v>31400</v>
          </cell>
          <cell r="G318">
            <v>31400</v>
          </cell>
          <cell r="H318">
            <v>31400</v>
          </cell>
          <cell r="I318">
            <v>31400</v>
          </cell>
        </row>
        <row r="323">
          <cell r="D323">
            <v>36721.629999999997</v>
          </cell>
          <cell r="E323">
            <v>20000</v>
          </cell>
          <cell r="F323">
            <v>12000</v>
          </cell>
          <cell r="G323">
            <v>12000</v>
          </cell>
          <cell r="H323">
            <v>12000</v>
          </cell>
          <cell r="I323">
            <v>12000</v>
          </cell>
        </row>
        <row r="334">
          <cell r="D334">
            <v>1003.5</v>
          </cell>
          <cell r="E334">
            <v>2600</v>
          </cell>
          <cell r="F334">
            <v>2600</v>
          </cell>
          <cell r="G334">
            <v>2600</v>
          </cell>
          <cell r="H334">
            <v>2600</v>
          </cell>
          <cell r="I334">
            <v>2600</v>
          </cell>
        </row>
        <row r="351">
          <cell r="D351">
            <v>14189.1</v>
          </cell>
          <cell r="E351">
            <v>16874.84</v>
          </cell>
          <cell r="F351">
            <v>16501.082000000002</v>
          </cell>
          <cell r="G351">
            <v>16964.47046</v>
          </cell>
          <cell r="H351">
            <v>17441.307693800001</v>
          </cell>
          <cell r="I351">
            <v>17931.988107014004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</row>
        <row r="362"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</row>
        <row r="375">
          <cell r="D375">
            <v>-69330</v>
          </cell>
          <cell r="E375">
            <v>-51221</v>
          </cell>
          <cell r="F375">
            <v>-50923</v>
          </cell>
          <cell r="G375">
            <v>-51519</v>
          </cell>
          <cell r="H375">
            <v>-51519</v>
          </cell>
          <cell r="I375">
            <v>-51669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</row>
        <row r="386">
          <cell r="D386">
            <v>-76079.62</v>
          </cell>
          <cell r="E386">
            <v>-85068.080000000016</v>
          </cell>
          <cell r="F386">
            <v>-62772</v>
          </cell>
          <cell r="G386">
            <v>-46119</v>
          </cell>
          <cell r="H386">
            <v>-42189</v>
          </cell>
          <cell r="I386">
            <v>-42189</v>
          </cell>
        </row>
        <row r="392">
          <cell r="D392">
            <v>-1200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</row>
        <row r="398">
          <cell r="D398">
            <v>729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</row>
        <row r="419">
          <cell r="D419">
            <v>-18590.55</v>
          </cell>
          <cell r="E419">
            <v>-7800</v>
          </cell>
          <cell r="F419">
            <v>-7500</v>
          </cell>
          <cell r="G419">
            <v>-7500</v>
          </cell>
          <cell r="H419">
            <v>-7500</v>
          </cell>
          <cell r="I419">
            <v>-7500</v>
          </cell>
        </row>
        <row r="424">
          <cell r="D424">
            <v>-5801.3</v>
          </cell>
          <cell r="E424">
            <v>-6000</v>
          </cell>
          <cell r="F424">
            <v>-6000</v>
          </cell>
          <cell r="G424">
            <v>-6000</v>
          </cell>
          <cell r="H424">
            <v>-6000</v>
          </cell>
          <cell r="I424">
            <v>-6000</v>
          </cell>
        </row>
        <row r="429">
          <cell r="D429">
            <v>-20580.38</v>
          </cell>
          <cell r="E429">
            <v>-11000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</row>
        <row r="436">
          <cell r="D436">
            <v>-8627.2199999999993</v>
          </cell>
          <cell r="E436">
            <v>-5500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</row>
        <row r="441">
          <cell r="D441">
            <v>-5284.05</v>
          </cell>
          <cell r="E441">
            <v>-11500</v>
          </cell>
          <cell r="F441">
            <v>-11500</v>
          </cell>
          <cell r="G441">
            <v>-11500</v>
          </cell>
          <cell r="H441">
            <v>-11500</v>
          </cell>
          <cell r="I441">
            <v>-11500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</row>
        <row r="452">
          <cell r="D452">
            <v>-18435.05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</row>
      </sheetData>
      <sheetData sheetId="21" refreshError="1"/>
      <sheetData sheetId="22" refreshError="1"/>
      <sheetData sheetId="23">
        <row r="13">
          <cell r="F13">
            <v>-11513</v>
          </cell>
          <cell r="G13">
            <v>-11916.190000000002</v>
          </cell>
          <cell r="H13">
            <v>-12841.140000000014</v>
          </cell>
          <cell r="I13">
            <v>-11703.603448477894</v>
          </cell>
          <cell r="J13">
            <v>-11873.946399709821</v>
          </cell>
          <cell r="K13">
            <v>-8193.7269542815338</v>
          </cell>
        </row>
        <row r="14">
          <cell r="F14">
            <v>-112185</v>
          </cell>
          <cell r="G14">
            <v>-129495</v>
          </cell>
          <cell r="H14">
            <v>-129495</v>
          </cell>
          <cell r="I14">
            <v>-130950</v>
          </cell>
          <cell r="J14">
            <v>-130950</v>
          </cell>
          <cell r="K14">
            <v>-132405</v>
          </cell>
        </row>
        <row r="198">
          <cell r="F198">
            <v>111781.81</v>
          </cell>
          <cell r="G198">
            <v>128570.04999999999</v>
          </cell>
          <cell r="H198">
            <v>130632.53655152212</v>
          </cell>
          <cell r="I198">
            <v>130779.65704876807</v>
          </cell>
          <cell r="J198">
            <v>134630.21944542829</v>
          </cell>
          <cell r="K198">
            <v>139613.7246317828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F202">
            <v>-11916.190000000002</v>
          </cell>
          <cell r="G202">
            <v>-12841.140000000014</v>
          </cell>
          <cell r="H202">
            <v>-11703.603448477894</v>
          </cell>
          <cell r="I202">
            <v>-11873.946399709821</v>
          </cell>
          <cell r="J202">
            <v>-8193.7269542815338</v>
          </cell>
          <cell r="K202">
            <v>-985.00232249873807</v>
          </cell>
        </row>
      </sheetData>
      <sheetData sheetId="24">
        <row r="11">
          <cell r="F11">
            <v>-9</v>
          </cell>
          <cell r="G11">
            <v>-329</v>
          </cell>
          <cell r="H11">
            <v>0</v>
          </cell>
          <cell r="I11">
            <v>-335</v>
          </cell>
          <cell r="J11">
            <v>-670</v>
          </cell>
          <cell r="K11">
            <v>-1005</v>
          </cell>
        </row>
        <row r="12">
          <cell r="F12">
            <v>-320</v>
          </cell>
          <cell r="G12">
            <v>-670</v>
          </cell>
          <cell r="H12">
            <v>-335</v>
          </cell>
          <cell r="I12">
            <v>-335</v>
          </cell>
          <cell r="J12">
            <v>-335</v>
          </cell>
          <cell r="K12">
            <v>-335</v>
          </cell>
        </row>
        <row r="196">
          <cell r="F196">
            <v>0</v>
          </cell>
          <cell r="G196">
            <v>999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-329</v>
          </cell>
          <cell r="G200">
            <v>0</v>
          </cell>
          <cell r="H200">
            <v>-335</v>
          </cell>
          <cell r="I200">
            <v>-670</v>
          </cell>
          <cell r="J200">
            <v>-1005</v>
          </cell>
          <cell r="K200">
            <v>-1340</v>
          </cell>
        </row>
      </sheetData>
      <sheetData sheetId="25">
        <row r="11">
          <cell r="F11">
            <v>-5120</v>
          </cell>
          <cell r="G11">
            <v>-6942</v>
          </cell>
          <cell r="H11">
            <v>-929</v>
          </cell>
          <cell r="I11">
            <v>-28.272540369230228</v>
          </cell>
          <cell r="J11">
            <v>-4328.2725403692302</v>
          </cell>
          <cell r="K11">
            <v>-7928.2725403692311</v>
          </cell>
        </row>
        <row r="12">
          <cell r="F12">
            <v>-4000</v>
          </cell>
          <cell r="G12">
            <v>-6000</v>
          </cell>
          <cell r="H12">
            <v>-6000</v>
          </cell>
          <cell r="I12">
            <v>-5000</v>
          </cell>
          <cell r="J12">
            <v>-5000</v>
          </cell>
          <cell r="K12">
            <v>-4000</v>
          </cell>
        </row>
        <row r="13">
          <cell r="F13">
            <v>-6996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-342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2">
          <cell r="F22">
            <v>-16458</v>
          </cell>
          <cell r="G22">
            <v>-12942</v>
          </cell>
          <cell r="H22">
            <v>-6929</v>
          </cell>
          <cell r="I22">
            <v>-5028.2725403692302</v>
          </cell>
          <cell r="J22">
            <v>-9328.2725403692311</v>
          </cell>
          <cell r="K22">
            <v>-11928.272540369231</v>
          </cell>
        </row>
        <row r="205">
          <cell r="F205">
            <v>9516</v>
          </cell>
          <cell r="G205">
            <v>12013</v>
          </cell>
          <cell r="H205">
            <v>6900.7274596307698</v>
          </cell>
          <cell r="I205">
            <v>700</v>
          </cell>
          <cell r="J205">
            <v>1400</v>
          </cell>
          <cell r="K205">
            <v>700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-6942</v>
          </cell>
          <cell r="G209">
            <v>-929</v>
          </cell>
          <cell r="H209">
            <v>-28.272540369230228</v>
          </cell>
          <cell r="I209">
            <v>-4328.2725403692302</v>
          </cell>
          <cell r="J209">
            <v>-7928.2725403692311</v>
          </cell>
          <cell r="K209">
            <v>-11228.272540369231</v>
          </cell>
        </row>
      </sheetData>
      <sheetData sheetId="26">
        <row r="11">
          <cell r="F11">
            <v>-5412</v>
          </cell>
          <cell r="G11">
            <v>-3974</v>
          </cell>
          <cell r="H11">
            <v>-1707.5999999999995</v>
          </cell>
          <cell r="I11">
            <v>-922.46637929334793</v>
          </cell>
          <cell r="J11">
            <v>-814.22153708034693</v>
          </cell>
          <cell r="K11">
            <v>-488.37296539988984</v>
          </cell>
        </row>
        <row r="12">
          <cell r="F12">
            <v>-4820</v>
          </cell>
          <cell r="G12">
            <v>-5060</v>
          </cell>
          <cell r="H12">
            <v>-5060</v>
          </cell>
          <cell r="I12">
            <v>-5060</v>
          </cell>
          <cell r="J12">
            <v>-5060</v>
          </cell>
          <cell r="K12">
            <v>-5060</v>
          </cell>
        </row>
        <row r="196">
          <cell r="F196">
            <v>6258</v>
          </cell>
          <cell r="G196">
            <v>7326.4000000000005</v>
          </cell>
          <cell r="H196">
            <v>5845.1336207066515</v>
          </cell>
          <cell r="I196">
            <v>5168.244842213001</v>
          </cell>
          <cell r="J196">
            <v>5385.8485716804571</v>
          </cell>
          <cell r="K196">
            <v>4489.6932945110457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-3974</v>
          </cell>
          <cell r="G200">
            <v>-1707.5999999999995</v>
          </cell>
          <cell r="H200">
            <v>-922.46637929334793</v>
          </cell>
          <cell r="I200">
            <v>-814.22153708034693</v>
          </cell>
          <cell r="J200">
            <v>-488.37296539988984</v>
          </cell>
          <cell r="K200">
            <v>-1058.6796708888442</v>
          </cell>
        </row>
      </sheetData>
      <sheetData sheetId="27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</sheetData>
      <sheetData sheetId="28">
        <row r="11">
          <cell r="F11">
            <v>-7266</v>
          </cell>
          <cell r="G11">
            <v>-1259</v>
          </cell>
          <cell r="H11">
            <v>-522.66666666666788</v>
          </cell>
          <cell r="I11">
            <v>-2532.6666666666715</v>
          </cell>
          <cell r="J11">
            <v>-4767.2666666666701</v>
          </cell>
          <cell r="K11">
            <v>-6720.9586666666728</v>
          </cell>
        </row>
        <row r="12">
          <cell r="F12">
            <v>-7767</v>
          </cell>
          <cell r="G12">
            <v>-7767</v>
          </cell>
          <cell r="H12">
            <v>-7783.3333333333339</v>
          </cell>
          <cell r="I12">
            <v>-7783.3333333333339</v>
          </cell>
          <cell r="J12">
            <v>-7783.3333333333339</v>
          </cell>
          <cell r="K12">
            <v>-7783.3333333333339</v>
          </cell>
        </row>
        <row r="13">
          <cell r="F13">
            <v>-10879</v>
          </cell>
          <cell r="G13">
            <v>-10896.666666666668</v>
          </cell>
          <cell r="H13">
            <v>-10896.666666666668</v>
          </cell>
          <cell r="I13">
            <v>-10896.666666666668</v>
          </cell>
          <cell r="J13">
            <v>-10896.666666666668</v>
          </cell>
          <cell r="K13">
            <v>-10896.666666666668</v>
          </cell>
        </row>
        <row r="14">
          <cell r="B14" t="str">
            <v>Mini Closedown Surplus Adjustment</v>
          </cell>
        </row>
        <row r="15">
          <cell r="F15">
            <v>-25912</v>
          </cell>
          <cell r="G15">
            <v>-19922.666666666668</v>
          </cell>
          <cell r="H15">
            <v>-19202.666666666672</v>
          </cell>
          <cell r="I15">
            <v>-21212.666666666672</v>
          </cell>
          <cell r="J15">
            <v>-23447.26666666667</v>
          </cell>
          <cell r="K15">
            <v>-25400.958666666673</v>
          </cell>
        </row>
        <row r="191">
          <cell r="F191">
            <v>24653</v>
          </cell>
          <cell r="G191">
            <v>19400</v>
          </cell>
          <cell r="H191">
            <v>16670</v>
          </cell>
          <cell r="I191">
            <v>16445.400000000001</v>
          </cell>
          <cell r="J191">
            <v>16726.307999999997</v>
          </cell>
          <cell r="K191">
            <v>17012.834159999999</v>
          </cell>
        </row>
        <row r="193">
          <cell r="F193">
            <v>-1259</v>
          </cell>
          <cell r="G193">
            <v>-522.66666666666788</v>
          </cell>
          <cell r="H193">
            <v>-2532.6666666666715</v>
          </cell>
          <cell r="I193">
            <v>-4767.2666666666701</v>
          </cell>
          <cell r="J193">
            <v>-6720.9586666666728</v>
          </cell>
          <cell r="K193">
            <v>-8388.1245066666743</v>
          </cell>
        </row>
      </sheetData>
      <sheetData sheetId="29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</sheetData>
      <sheetData sheetId="30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</sheetData>
      <sheetData sheetId="31">
        <row r="9">
          <cell r="F9">
            <v>-18800</v>
          </cell>
          <cell r="G9">
            <v>-4916</v>
          </cell>
          <cell r="H9">
            <v>1411</v>
          </cell>
          <cell r="I9">
            <v>-540.17890024324151</v>
          </cell>
          <cell r="J9">
            <v>-2274.8449564962139</v>
          </cell>
          <cell r="K9">
            <v>-3784.3376549993045</v>
          </cell>
        </row>
        <row r="10">
          <cell r="F10">
            <v>-6051</v>
          </cell>
          <cell r="G10">
            <v>-10589</v>
          </cell>
          <cell r="H10">
            <v>-10589</v>
          </cell>
          <cell r="I10">
            <v>-10589</v>
          </cell>
          <cell r="J10">
            <v>-10589</v>
          </cell>
          <cell r="K10">
            <v>-10589</v>
          </cell>
        </row>
        <row r="11">
          <cell r="F11">
            <v>-14825</v>
          </cell>
          <cell r="G11">
            <v>-14825</v>
          </cell>
          <cell r="H11">
            <v>-14825</v>
          </cell>
          <cell r="I11">
            <v>-14825</v>
          </cell>
          <cell r="J11">
            <v>-14825</v>
          </cell>
          <cell r="K11">
            <v>-14825</v>
          </cell>
        </row>
        <row r="173">
          <cell r="F173">
            <v>34760</v>
          </cell>
          <cell r="G173">
            <v>31741</v>
          </cell>
          <cell r="H173">
            <v>23462.821099756758</v>
          </cell>
          <cell r="I173">
            <v>23679.333943747028</v>
          </cell>
          <cell r="J173">
            <v>23904.507301496909</v>
          </cell>
          <cell r="K173">
            <v>24138.687593556784</v>
          </cell>
        </row>
        <row r="175">
          <cell r="F175">
            <v>-4916</v>
          </cell>
          <cell r="G175">
            <v>1411</v>
          </cell>
          <cell r="H175">
            <v>-540.17890024324151</v>
          </cell>
          <cell r="I175">
            <v>-2274.8449564962139</v>
          </cell>
          <cell r="J175">
            <v>-3784.3376549993045</v>
          </cell>
          <cell r="K175">
            <v>-5059.6500614425204</v>
          </cell>
        </row>
      </sheetData>
      <sheetData sheetId="32">
        <row r="7">
          <cell r="B7" t="str">
            <v>Homes4Ukraine</v>
          </cell>
        </row>
        <row r="10">
          <cell r="D10">
            <v>0</v>
          </cell>
          <cell r="E10">
            <v>0</v>
          </cell>
          <cell r="F10">
            <v>-98.699999999999818</v>
          </cell>
          <cell r="G10">
            <v>-98.699999999999818</v>
          </cell>
          <cell r="H10">
            <v>-98.699999999999818</v>
          </cell>
          <cell r="I10">
            <v>-98.699999999999818</v>
          </cell>
        </row>
        <row r="15">
          <cell r="D15">
            <v>0</v>
          </cell>
          <cell r="E15">
            <v>-7050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D22">
            <v>0</v>
          </cell>
          <cell r="E22">
            <v>-7050</v>
          </cell>
          <cell r="F22">
            <v>-98.699999999999818</v>
          </cell>
          <cell r="G22">
            <v>-98.699999999999818</v>
          </cell>
          <cell r="H22">
            <v>-98.699999999999818</v>
          </cell>
          <cell r="I22">
            <v>-98.699999999999818</v>
          </cell>
        </row>
        <row r="270">
          <cell r="D270">
            <v>0</v>
          </cell>
          <cell r="E270">
            <v>6951.3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2">
          <cell r="D272">
            <v>0</v>
          </cell>
          <cell r="E272">
            <v>-98.699999999999818</v>
          </cell>
          <cell r="F272">
            <v>-98.699999999999818</v>
          </cell>
          <cell r="G272">
            <v>-98.699999999999818</v>
          </cell>
          <cell r="H272">
            <v>-98.699999999999818</v>
          </cell>
          <cell r="I272">
            <v>-98.699999999999818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</row>
        <row r="549"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</row>
        <row r="814"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</row>
        <row r="816"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</row>
      </sheetData>
      <sheetData sheetId="33">
        <row r="8">
          <cell r="D8">
            <v>-3071</v>
          </cell>
          <cell r="E8">
            <v>-7465</v>
          </cell>
        </row>
        <row r="12">
          <cell r="D12">
            <v>-11781</v>
          </cell>
          <cell r="E12">
            <v>-4298</v>
          </cell>
        </row>
        <row r="13">
          <cell r="B13" t="str">
            <v>Closedown Surplus Adjustment</v>
          </cell>
        </row>
        <row r="16">
          <cell r="D16">
            <v>-14852</v>
          </cell>
          <cell r="E16">
            <v>-11763</v>
          </cell>
        </row>
        <row r="223">
          <cell r="D223">
            <v>7387</v>
          </cell>
          <cell r="E223">
            <v>9130</v>
          </cell>
        </row>
        <row r="225">
          <cell r="D225">
            <v>-7465</v>
          </cell>
          <cell r="E225">
            <v>-2633</v>
          </cell>
          <cell r="F225">
            <v>-2633</v>
          </cell>
          <cell r="G225">
            <v>-2633</v>
          </cell>
          <cell r="H225">
            <v>-2633</v>
          </cell>
          <cell r="I225">
            <v>-2633</v>
          </cell>
        </row>
      </sheetData>
      <sheetData sheetId="34">
        <row r="8">
          <cell r="D8">
            <v>-1965</v>
          </cell>
          <cell r="E8">
            <v>-1747</v>
          </cell>
          <cell r="F8">
            <v>-0.15000000000145519</v>
          </cell>
        </row>
        <row r="12">
          <cell r="D12">
            <v>-5400</v>
          </cell>
          <cell r="E12">
            <v>-4792</v>
          </cell>
          <cell r="F12">
            <v>-2396</v>
          </cell>
        </row>
        <row r="13">
          <cell r="D13">
            <v>-6709</v>
          </cell>
          <cell r="E13">
            <v>-3355</v>
          </cell>
        </row>
        <row r="14">
          <cell r="B14" t="str">
            <v>Closedown Surplus Adjustment</v>
          </cell>
        </row>
        <row r="17">
          <cell r="D17">
            <v>-14074</v>
          </cell>
          <cell r="E17">
            <v>-9894</v>
          </cell>
          <cell r="F17">
            <v>-2396.1500000000015</v>
          </cell>
        </row>
        <row r="178">
          <cell r="D178">
            <v>12327</v>
          </cell>
          <cell r="E178">
            <v>9893.8499999999985</v>
          </cell>
          <cell r="F178">
            <v>0</v>
          </cell>
        </row>
        <row r="180">
          <cell r="D180">
            <v>-1747</v>
          </cell>
          <cell r="E180">
            <v>-0.15000000000145519</v>
          </cell>
          <cell r="F180">
            <v>-2396.1500000000015</v>
          </cell>
          <cell r="G180">
            <v>-2396.1500000000015</v>
          </cell>
          <cell r="H180">
            <v>-2396.1500000000015</v>
          </cell>
          <cell r="I180">
            <v>-2396.1500000000015</v>
          </cell>
        </row>
      </sheetData>
      <sheetData sheetId="35" refreshError="1"/>
      <sheetData sheetId="36">
        <row r="7">
          <cell r="B7" t="str">
            <v>HAAF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7">
          <cell r="B177" t="str">
            <v>Catch Up Premium</v>
          </cell>
        </row>
        <row r="180">
          <cell r="D180">
            <v>-8686</v>
          </cell>
          <cell r="E180">
            <v>-8686</v>
          </cell>
          <cell r="F180">
            <v>-344.44000000000051</v>
          </cell>
          <cell r="G180">
            <v>-344.44000000000051</v>
          </cell>
          <cell r="H180">
            <v>-344.44000000000051</v>
          </cell>
          <cell r="I180">
            <v>-344.44000000000051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7">
          <cell r="D187">
            <v>-8686</v>
          </cell>
          <cell r="E187">
            <v>-8686</v>
          </cell>
          <cell r="F187">
            <v>-344.44000000000051</v>
          </cell>
          <cell r="G187">
            <v>-344.44000000000051</v>
          </cell>
          <cell r="H187">
            <v>-344.44000000000051</v>
          </cell>
          <cell r="I187">
            <v>-344.44000000000051</v>
          </cell>
        </row>
        <row r="338">
          <cell r="D338">
            <v>0</v>
          </cell>
          <cell r="E338">
            <v>8341.56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40">
          <cell r="D340">
            <v>-8686</v>
          </cell>
          <cell r="E340">
            <v>-344.44000000000051</v>
          </cell>
          <cell r="F340">
            <v>-344.44000000000051</v>
          </cell>
          <cell r="G340">
            <v>-344.44000000000051</v>
          </cell>
          <cell r="H340">
            <v>-344.44000000000051</v>
          </cell>
          <cell r="I340">
            <v>-344.44000000000051</v>
          </cell>
        </row>
        <row r="343">
          <cell r="B343" t="str">
            <v>Recovery Premium 2023/24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</row>
        <row r="350"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</row>
      </sheetData>
      <sheetData sheetId="37">
        <row r="9">
          <cell r="F9" t="str">
            <v>CORRECT</v>
          </cell>
        </row>
        <row r="10">
          <cell r="F10" t="str">
            <v>CORRECT</v>
          </cell>
        </row>
        <row r="11">
          <cell r="L11" t="str">
            <v>ENTERED</v>
          </cell>
        </row>
        <row r="12">
          <cell r="L12" t="str">
            <v>ENTERED</v>
          </cell>
        </row>
        <row r="13">
          <cell r="D13" t="str">
            <v>ENTERED</v>
          </cell>
          <cell r="L13" t="str">
            <v>ENTERED</v>
          </cell>
        </row>
        <row r="14">
          <cell r="L14" t="str">
            <v>ENTERED</v>
          </cell>
        </row>
        <row r="15">
          <cell r="L15" t="str">
            <v>ENTERED</v>
          </cell>
        </row>
        <row r="16">
          <cell r="L16" t="str">
            <v>ENTERED</v>
          </cell>
        </row>
        <row r="17">
          <cell r="L17" t="str">
            <v>ENTERED</v>
          </cell>
        </row>
        <row r="18">
          <cell r="E18" t="str">
            <v>ENTERED</v>
          </cell>
          <cell r="L18" t="str">
            <v>ENTERED</v>
          </cell>
        </row>
        <row r="19">
          <cell r="L19" t="str">
            <v>ENTERED</v>
          </cell>
        </row>
        <row r="20">
          <cell r="L20" t="str">
            <v>ENTERED</v>
          </cell>
        </row>
        <row r="21">
          <cell r="L21" t="str">
            <v>ENTERED</v>
          </cell>
        </row>
        <row r="22">
          <cell r="E22" t="str">
            <v>ENTERED</v>
          </cell>
          <cell r="L22" t="str">
            <v>ENTERED</v>
          </cell>
        </row>
        <row r="23">
          <cell r="L23" t="str">
            <v>ENTERED</v>
          </cell>
        </row>
        <row r="24">
          <cell r="L24" t="str">
            <v>ENTERED</v>
          </cell>
        </row>
        <row r="25">
          <cell r="L25" t="str">
            <v>ENTERED</v>
          </cell>
        </row>
        <row r="26">
          <cell r="D26" t="str">
            <v>No incorrect account codes found</v>
          </cell>
        </row>
        <row r="32">
          <cell r="D32" t="str">
            <v>ENTERED</v>
          </cell>
          <cell r="E32" t="str">
            <v>ENTERED</v>
          </cell>
          <cell r="F32" t="str">
            <v>ENTERED</v>
          </cell>
          <cell r="G32" t="str">
            <v>ENTERED</v>
          </cell>
          <cell r="H32" t="str">
            <v>ENTERED</v>
          </cell>
        </row>
        <row r="36">
          <cell r="D36" t="str">
            <v xml:space="preserve">Status 2022/23 </v>
          </cell>
          <cell r="E36" t="str">
            <v xml:space="preserve">Status 2023/24 </v>
          </cell>
          <cell r="F36" t="str">
            <v xml:space="preserve">Status 2024/25 </v>
          </cell>
          <cell r="G36" t="str">
            <v xml:space="preserve">Status 2025/26 </v>
          </cell>
          <cell r="H36" t="str">
            <v xml:space="preserve">Status 2026/27 </v>
          </cell>
          <cell r="I36" t="str">
            <v xml:space="preserve">Status 2027/28 </v>
          </cell>
        </row>
        <row r="38">
          <cell r="D38" t="str">
            <v>ENTERED</v>
          </cell>
          <cell r="E38" t="str">
            <v>ENTERED</v>
          </cell>
          <cell r="F38" t="str">
            <v>ENTERED</v>
          </cell>
          <cell r="G38" t="str">
            <v>ENTERED</v>
          </cell>
          <cell r="H38" t="str">
            <v>ENTERED</v>
          </cell>
          <cell r="I38" t="str">
            <v>ENTERED</v>
          </cell>
        </row>
        <row r="39">
          <cell r="D39" t="str">
            <v>ENTERED</v>
          </cell>
          <cell r="E39" t="str">
            <v>ENTERED</v>
          </cell>
          <cell r="F39" t="str">
            <v>ENTERED</v>
          </cell>
          <cell r="G39" t="str">
            <v>ENTERED</v>
          </cell>
          <cell r="H39" t="str">
            <v>ENTERED</v>
          </cell>
          <cell r="I39" t="str">
            <v>ENTERED</v>
          </cell>
        </row>
        <row r="40">
          <cell r="D40" t="str">
            <v>ENTERED</v>
          </cell>
          <cell r="E40" t="str">
            <v>ENTERED</v>
          </cell>
          <cell r="F40" t="str">
            <v>ENTERED</v>
          </cell>
          <cell r="G40" t="str">
            <v>ENTERED</v>
          </cell>
          <cell r="H40" t="str">
            <v>ENTERED</v>
          </cell>
          <cell r="I40" t="str">
            <v>ENTERED</v>
          </cell>
        </row>
        <row r="41">
          <cell r="D41" t="str">
            <v>ENTERED</v>
          </cell>
          <cell r="E41" t="str">
            <v>ENTERED</v>
          </cell>
          <cell r="F41" t="str">
            <v>ENTERED</v>
          </cell>
          <cell r="G41" t="str">
            <v>ENTERED</v>
          </cell>
          <cell r="H41" t="str">
            <v>ENTERED</v>
          </cell>
          <cell r="I41" t="str">
            <v>ENTERED</v>
          </cell>
        </row>
        <row r="42">
          <cell r="D42" t="str">
            <v>ENTERED</v>
          </cell>
          <cell r="E42" t="str">
            <v>ENTERED</v>
          </cell>
          <cell r="F42" t="str">
            <v>ENTERED</v>
          </cell>
          <cell r="G42" t="str">
            <v>ENTERED</v>
          </cell>
          <cell r="H42" t="str">
            <v>ENTERED</v>
          </cell>
          <cell r="I42" t="str">
            <v>ENTERED</v>
          </cell>
        </row>
        <row r="43">
          <cell r="D43" t="str">
            <v>ENTERED</v>
          </cell>
          <cell r="E43" t="str">
            <v>ENTERED</v>
          </cell>
          <cell r="F43" t="str">
            <v>ENTERED</v>
          </cell>
          <cell r="G43" t="str">
            <v>ENTERED</v>
          </cell>
          <cell r="H43" t="str">
            <v>ENTERED</v>
          </cell>
          <cell r="I43" t="str">
            <v>ENTERED</v>
          </cell>
        </row>
        <row r="44">
          <cell r="D44" t="str">
            <v>ENTERED</v>
          </cell>
          <cell r="E44" t="str">
            <v>ENTERED</v>
          </cell>
          <cell r="F44" t="str">
            <v>ENTERED</v>
          </cell>
          <cell r="G44" t="str">
            <v>ENTERED</v>
          </cell>
          <cell r="H44" t="str">
            <v>ENTERED</v>
          </cell>
          <cell r="I44" t="str">
            <v>ENTERED</v>
          </cell>
        </row>
        <row r="45">
          <cell r="D45" t="str">
            <v>ENTERED</v>
          </cell>
          <cell r="E45" t="str">
            <v>ENTERED</v>
          </cell>
          <cell r="F45" t="str">
            <v>ENTERED</v>
          </cell>
          <cell r="G45" t="str">
            <v>ENTERED</v>
          </cell>
          <cell r="H45" t="str">
            <v>ENTERED</v>
          </cell>
          <cell r="I45" t="str">
            <v>ENTERED</v>
          </cell>
        </row>
        <row r="46">
          <cell r="D46" t="str">
            <v>ENTERED</v>
          </cell>
          <cell r="E46" t="str">
            <v>ENTERED</v>
          </cell>
          <cell r="F46" t="str">
            <v>ENTERED</v>
          </cell>
          <cell r="G46" t="str">
            <v>ENTERED</v>
          </cell>
          <cell r="H46" t="str">
            <v>ENTERED</v>
          </cell>
          <cell r="I46" t="str">
            <v>ENTERED</v>
          </cell>
        </row>
        <row r="47">
          <cell r="D47" t="str">
            <v>ENTERED</v>
          </cell>
          <cell r="E47" t="str">
            <v>ENTERED</v>
          </cell>
        </row>
        <row r="48">
          <cell r="D48" t="str">
            <v>ENTERED</v>
          </cell>
          <cell r="E48" t="str">
            <v>ENTERED</v>
          </cell>
          <cell r="F48" t="str">
            <v>ENTERED</v>
          </cell>
        </row>
        <row r="49">
          <cell r="D49" t="str">
            <v>ENTERED</v>
          </cell>
          <cell r="E49" t="str">
            <v>ENTERED</v>
          </cell>
          <cell r="F49" t="str">
            <v>ENTERED</v>
          </cell>
          <cell r="G49" t="str">
            <v>ENTERED</v>
          </cell>
          <cell r="H49" t="str">
            <v>ENTERED</v>
          </cell>
          <cell r="I49" t="str">
            <v>ENTERED</v>
          </cell>
        </row>
        <row r="50">
          <cell r="D50" t="str">
            <v>ENTERED</v>
          </cell>
          <cell r="E50" t="str">
            <v>ENTERED</v>
          </cell>
          <cell r="F50" t="str">
            <v>ENTERED</v>
          </cell>
          <cell r="G50" t="str">
            <v>ENTERED</v>
          </cell>
          <cell r="H50" t="str">
            <v>ENTERED</v>
          </cell>
          <cell r="I50" t="str">
            <v>ENTERED</v>
          </cell>
        </row>
        <row r="51">
          <cell r="D51" t="str">
            <v>ENTERED</v>
          </cell>
          <cell r="E51" t="str">
            <v>ENTERED</v>
          </cell>
          <cell r="F51" t="str">
            <v>ENTERED</v>
          </cell>
          <cell r="G51" t="str">
            <v>ENTERED</v>
          </cell>
          <cell r="H51" t="str">
            <v>ENTERED</v>
          </cell>
          <cell r="I51" t="str">
            <v>ENTERED</v>
          </cell>
        </row>
        <row r="56">
          <cell r="D56" t="str">
            <v>ENTERED</v>
          </cell>
          <cell r="E56" t="str">
            <v>ENTERED</v>
          </cell>
          <cell r="F56" t="str">
            <v>ENTERED</v>
          </cell>
          <cell r="G56" t="str">
            <v>ENTERED</v>
          </cell>
          <cell r="H56" t="str">
            <v>ENTERED</v>
          </cell>
        </row>
        <row r="57">
          <cell r="D57" t="str">
            <v>ENTERED</v>
          </cell>
          <cell r="E57" t="str">
            <v>ENTERED</v>
          </cell>
          <cell r="F57" t="str">
            <v>ENTERED</v>
          </cell>
          <cell r="G57" t="str">
            <v>ENTERED</v>
          </cell>
          <cell r="H57" t="str">
            <v>ENTERED</v>
          </cell>
        </row>
        <row r="63">
          <cell r="D63" t="str">
            <v>ENTERED</v>
          </cell>
          <cell r="E63" t="str">
            <v>ENTERED</v>
          </cell>
          <cell r="F63" t="str">
            <v>ENTERED</v>
          </cell>
          <cell r="G63" t="str">
            <v>ENTERED</v>
          </cell>
        </row>
        <row r="69">
          <cell r="F69" t="str">
            <v>CORRECT</v>
          </cell>
        </row>
        <row r="70">
          <cell r="F70" t="str">
            <v>CORRECT</v>
          </cell>
        </row>
        <row r="76">
          <cell r="D76" t="str">
            <v>CORRECT</v>
          </cell>
        </row>
        <row r="82">
          <cell r="D82" t="str">
            <v>CORRECT</v>
          </cell>
        </row>
        <row r="83">
          <cell r="D83" t="str">
            <v>CORRECT</v>
          </cell>
        </row>
        <row r="88">
          <cell r="D88" t="str">
            <v>ENTERED</v>
          </cell>
          <cell r="E88" t="str">
            <v>ENTERED</v>
          </cell>
          <cell r="F88" t="str">
            <v>ENTERED</v>
          </cell>
          <cell r="G88" t="str">
            <v>ENTERED</v>
          </cell>
          <cell r="H88" t="str">
            <v>ENTERED</v>
          </cell>
        </row>
        <row r="89">
          <cell r="D89" t="str">
            <v>ENTERED</v>
          </cell>
          <cell r="E89" t="str">
            <v>ENTERED</v>
          </cell>
          <cell r="F89" t="str">
            <v>ENTERED</v>
          </cell>
          <cell r="G89" t="str">
            <v>ENTERED</v>
          </cell>
          <cell r="H89" t="str">
            <v>ENTERED</v>
          </cell>
        </row>
        <row r="95">
          <cell r="E95" t="str">
            <v>ENTERED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Dashboard"/>
      <sheetName val="Grant Dashboard"/>
      <sheetName val="Combined Dashboard"/>
      <sheetName val="1 - Summary"/>
      <sheetName val="2 - Pupil No."/>
      <sheetName val="2a - Class Structure"/>
      <sheetName val="3 - Early Years"/>
      <sheetName val="3a - Early Years Summary"/>
      <sheetName val="3b - Schools Block"/>
      <sheetName val="NEW ISB"/>
      <sheetName val="MFG"/>
      <sheetName val="3c - Schools Block Income"/>
      <sheetName val="3d - High Needs"/>
      <sheetName val="3e - High Needs Targeted Income"/>
      <sheetName val="4 - Teaching Staff Summary"/>
      <sheetName val="4a - Teaching Staff"/>
      <sheetName val="4b - Teaching Staff"/>
      <sheetName val="5 - Support Staff Summary"/>
      <sheetName val="5a - Support Staff"/>
      <sheetName val="5b - Support Staff"/>
      <sheetName val="6 - Income &amp; Expenditure"/>
      <sheetName val="Permitted Account Codes"/>
      <sheetName val="Extended Provision"/>
      <sheetName val="7 - Pupil Premium FSM"/>
      <sheetName val="7a - Pupil Premium Service"/>
      <sheetName val="7b - Pupil Premium LAC"/>
      <sheetName val="7c - Pupil Premium Post LAC"/>
      <sheetName val="7d - Pupil Premium EY"/>
      <sheetName val="8 - PE and Sport"/>
      <sheetName val="8b - Vulnerable Bursary"/>
      <sheetName val="8c - 16-19 Bursary"/>
      <sheetName val="8a - UIFSM"/>
      <sheetName val="8d - Other Grants"/>
      <sheetName val="Recovery Premium"/>
      <sheetName val="School Led Tutoring"/>
      <sheetName val="Budget Excelerator"/>
      <sheetName val="Covid Grants - Other"/>
      <sheetName val="Validation"/>
      <sheetName val="Commentary"/>
      <sheetName val="Sheet2"/>
      <sheetName val="Sheet1"/>
      <sheetName val="9 - Salary Scales"/>
    </sheetNames>
    <sheetDataSet>
      <sheetData sheetId="0" refreshError="1"/>
      <sheetData sheetId="1" refreshError="1"/>
      <sheetData sheetId="2" refreshError="1"/>
      <sheetData sheetId="3"/>
      <sheetData sheetId="4">
        <row r="7">
          <cell r="B7">
            <v>45</v>
          </cell>
          <cell r="C7">
            <v>43</v>
          </cell>
          <cell r="D7">
            <v>45</v>
          </cell>
          <cell r="E7">
            <v>45</v>
          </cell>
          <cell r="F7">
            <v>45</v>
          </cell>
        </row>
        <row r="8">
          <cell r="B8">
            <v>45</v>
          </cell>
          <cell r="C8">
            <v>45</v>
          </cell>
          <cell r="D8">
            <v>45</v>
          </cell>
          <cell r="E8">
            <v>45</v>
          </cell>
          <cell r="F8">
            <v>45</v>
          </cell>
        </row>
        <row r="9">
          <cell r="B9">
            <v>46</v>
          </cell>
          <cell r="C9">
            <v>45</v>
          </cell>
          <cell r="D9">
            <v>45</v>
          </cell>
          <cell r="E9">
            <v>45</v>
          </cell>
          <cell r="F9">
            <v>45</v>
          </cell>
        </row>
        <row r="10">
          <cell r="B10">
            <v>44</v>
          </cell>
          <cell r="C10">
            <v>46</v>
          </cell>
          <cell r="D10">
            <v>45</v>
          </cell>
          <cell r="E10">
            <v>45</v>
          </cell>
          <cell r="F10">
            <v>45</v>
          </cell>
        </row>
        <row r="11">
          <cell r="B11">
            <v>42</v>
          </cell>
          <cell r="C11">
            <v>43</v>
          </cell>
          <cell r="D11">
            <v>46</v>
          </cell>
          <cell r="E11">
            <v>45</v>
          </cell>
          <cell r="F11">
            <v>45</v>
          </cell>
        </row>
        <row r="12">
          <cell r="B12">
            <v>46</v>
          </cell>
          <cell r="C12">
            <v>43</v>
          </cell>
          <cell r="D12">
            <v>44</v>
          </cell>
          <cell r="E12">
            <v>46</v>
          </cell>
          <cell r="F12">
            <v>45</v>
          </cell>
        </row>
        <row r="13">
          <cell r="B13">
            <v>45</v>
          </cell>
          <cell r="C13">
            <v>46</v>
          </cell>
          <cell r="D13">
            <v>45</v>
          </cell>
          <cell r="E13">
            <v>44</v>
          </cell>
          <cell r="F13">
            <v>46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</row>
        <row r="53"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</row>
      </sheetData>
      <sheetData sheetId="5" refreshError="1"/>
      <sheetData sheetId="6" refreshError="1"/>
      <sheetData sheetId="7" refreshError="1"/>
      <sheetData sheetId="8">
        <row r="28">
          <cell r="C28">
            <v>1500978</v>
          </cell>
          <cell r="D28">
            <v>1529773</v>
          </cell>
          <cell r="E28">
            <v>1554390.6672018303</v>
          </cell>
          <cell r="F28">
            <v>1561421.4905378395</v>
          </cell>
          <cell r="G28">
            <v>1572959.8345555782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5">
          <cell r="D15">
            <v>758493.19</v>
          </cell>
          <cell r="E15">
            <v>793462</v>
          </cell>
          <cell r="F15">
            <v>852832.77646101033</v>
          </cell>
          <cell r="G15">
            <v>888819.04389874055</v>
          </cell>
          <cell r="H15">
            <v>925880.78198339394</v>
          </cell>
          <cell r="I15">
            <v>958794.52925675327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51">
          <cell r="D51">
            <v>335028.84000000003</v>
          </cell>
          <cell r="E51">
            <v>381573</v>
          </cell>
          <cell r="F51">
            <v>395368.29274965415</v>
          </cell>
          <cell r="G51">
            <v>403431.10118372034</v>
          </cell>
          <cell r="H51">
            <v>420424.48647730553</v>
          </cell>
          <cell r="I51">
            <v>437792.2140938121</v>
          </cell>
        </row>
        <row r="63">
          <cell r="D63">
            <v>26770.06</v>
          </cell>
          <cell r="E63">
            <v>13317</v>
          </cell>
          <cell r="F63">
            <v>13849.248435210809</v>
          </cell>
          <cell r="G63">
            <v>14403.218372619245</v>
          </cell>
          <cell r="H63">
            <v>14979.347107524014</v>
          </cell>
          <cell r="I63">
            <v>15578.520991824973</v>
          </cell>
        </row>
        <row r="75">
          <cell r="D75">
            <v>97281.88</v>
          </cell>
          <cell r="E75">
            <v>91774</v>
          </cell>
          <cell r="F75">
            <v>98626.511658076502</v>
          </cell>
          <cell r="G75">
            <v>102723.98926083988</v>
          </cell>
          <cell r="H75">
            <v>106985.30915391144</v>
          </cell>
          <cell r="I75">
            <v>111417.03111141457</v>
          </cell>
        </row>
        <row r="83"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108">
          <cell r="D108">
            <v>-19211.110000000004</v>
          </cell>
          <cell r="E108">
            <v>-13314.159999999996</v>
          </cell>
          <cell r="F108">
            <v>17665.482607789509</v>
          </cell>
          <cell r="G108">
            <v>25552.139134791731</v>
          </cell>
          <cell r="H108">
            <v>26921.92799190935</v>
          </cell>
          <cell r="I108">
            <v>27129.86580128815</v>
          </cell>
        </row>
        <row r="135">
          <cell r="D135">
            <v>5632.48</v>
          </cell>
          <cell r="E135">
            <v>6144.43</v>
          </cell>
          <cell r="F135">
            <v>6414.5341069826673</v>
          </cell>
          <cell r="G135">
            <v>6606.0004916907146</v>
          </cell>
          <cell r="H135">
            <v>6837.9474840941512</v>
          </cell>
          <cell r="I135">
            <v>7045.9653249706198</v>
          </cell>
        </row>
        <row r="142">
          <cell r="D142">
            <v>8053.6</v>
          </cell>
          <cell r="E142">
            <v>3500</v>
          </cell>
          <cell r="F142">
            <v>6000</v>
          </cell>
          <cell r="G142">
            <v>3500</v>
          </cell>
          <cell r="H142">
            <v>3500</v>
          </cell>
          <cell r="I142">
            <v>3500</v>
          </cell>
        </row>
        <row r="148">
          <cell r="D148">
            <v>15281.71</v>
          </cell>
          <cell r="E148">
            <v>18465</v>
          </cell>
          <cell r="F148">
            <v>18834.3</v>
          </cell>
          <cell r="G148">
            <v>19210.986000000001</v>
          </cell>
          <cell r="H148">
            <v>19595.205720000002</v>
          </cell>
          <cell r="I148">
            <v>19987.109834400002</v>
          </cell>
        </row>
        <row r="155">
          <cell r="D155">
            <v>6271.52</v>
          </cell>
          <cell r="E155">
            <v>8925</v>
          </cell>
          <cell r="F155">
            <v>9103.5</v>
          </cell>
          <cell r="G155">
            <v>9285.57</v>
          </cell>
          <cell r="H155">
            <v>9471.2813999999998</v>
          </cell>
          <cell r="I155">
            <v>9660.7070280000007</v>
          </cell>
        </row>
        <row r="163">
          <cell r="D163">
            <v>28662.02</v>
          </cell>
          <cell r="E163">
            <v>18000</v>
          </cell>
          <cell r="F163">
            <v>10000</v>
          </cell>
          <cell r="G163">
            <v>10000</v>
          </cell>
          <cell r="H163">
            <v>10000</v>
          </cell>
          <cell r="I163">
            <v>10000</v>
          </cell>
        </row>
        <row r="168">
          <cell r="D168">
            <v>4793.4399999999996</v>
          </cell>
          <cell r="E168">
            <v>4000</v>
          </cell>
          <cell r="F168">
            <v>4200</v>
          </cell>
          <cell r="G168">
            <v>4410</v>
          </cell>
          <cell r="H168">
            <v>4630.5</v>
          </cell>
          <cell r="I168">
            <v>4862.0250000000005</v>
          </cell>
        </row>
        <row r="174">
          <cell r="D174">
            <v>29450.94</v>
          </cell>
          <cell r="E174">
            <v>32770</v>
          </cell>
          <cell r="F174">
            <v>33420</v>
          </cell>
          <cell r="G174">
            <v>34083</v>
          </cell>
          <cell r="H174">
            <v>34759.26</v>
          </cell>
          <cell r="I174">
            <v>35449.0452</v>
          </cell>
        </row>
        <row r="179">
          <cell r="D179">
            <v>7461.41</v>
          </cell>
          <cell r="E179">
            <v>7200</v>
          </cell>
          <cell r="F179">
            <v>7560</v>
          </cell>
          <cell r="G179">
            <v>7938</v>
          </cell>
          <cell r="H179">
            <v>8334.9</v>
          </cell>
          <cell r="I179">
            <v>8751.6450000000004</v>
          </cell>
        </row>
        <row r="186">
          <cell r="D186">
            <v>19861.900000000001</v>
          </cell>
          <cell r="E186">
            <v>44655.983</v>
          </cell>
          <cell r="F186">
            <v>22709.369549999999</v>
          </cell>
          <cell r="G186">
            <v>22709.369549999999</v>
          </cell>
          <cell r="H186">
            <v>22709.369549999999</v>
          </cell>
          <cell r="I186">
            <v>22709.369549999999</v>
          </cell>
        </row>
        <row r="191">
          <cell r="D191">
            <v>26880</v>
          </cell>
          <cell r="E191">
            <v>28672</v>
          </cell>
          <cell r="F191">
            <v>28672</v>
          </cell>
          <cell r="G191">
            <v>28672</v>
          </cell>
          <cell r="H191">
            <v>28672</v>
          </cell>
          <cell r="I191">
            <v>28672</v>
          </cell>
        </row>
        <row r="212">
          <cell r="D212">
            <v>6658.2199999999993</v>
          </cell>
          <cell r="E212">
            <v>6900</v>
          </cell>
          <cell r="F212">
            <v>6040</v>
          </cell>
          <cell r="G212">
            <v>6187</v>
          </cell>
          <cell r="H212">
            <v>5841.35</v>
          </cell>
          <cell r="I212">
            <v>6003.4175000000005</v>
          </cell>
        </row>
        <row r="246">
          <cell r="D246">
            <v>57579.89</v>
          </cell>
          <cell r="E246">
            <v>63100</v>
          </cell>
          <cell r="F246">
            <v>67546</v>
          </cell>
          <cell r="G246">
            <v>67800.92</v>
          </cell>
          <cell r="H246">
            <v>68264.938399999999</v>
          </cell>
          <cell r="I246">
            <v>68738.237167999992</v>
          </cell>
        </row>
        <row r="253">
          <cell r="D253">
            <v>25706.22</v>
          </cell>
          <cell r="E253">
            <v>27200</v>
          </cell>
          <cell r="F253">
            <v>28044</v>
          </cell>
          <cell r="G253">
            <v>28922.880000000001</v>
          </cell>
          <cell r="H253">
            <v>29838.2376</v>
          </cell>
          <cell r="I253">
            <v>30791.747352000002</v>
          </cell>
        </row>
        <row r="259"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</row>
        <row r="280">
          <cell r="D280">
            <v>3504.65</v>
          </cell>
          <cell r="E280">
            <v>2910</v>
          </cell>
          <cell r="F280">
            <v>2918.2</v>
          </cell>
          <cell r="G280">
            <v>2926.5639999999999</v>
          </cell>
          <cell r="H280">
            <v>2935.09528</v>
          </cell>
          <cell r="I280">
            <v>2943.7971856000004</v>
          </cell>
        </row>
        <row r="288">
          <cell r="D288">
            <v>10954.380000000001</v>
          </cell>
          <cell r="E288">
            <v>12049.818000000001</v>
          </cell>
          <cell r="F288">
            <v>12652.308900000002</v>
          </cell>
          <cell r="G288">
            <v>13284.924345000003</v>
          </cell>
          <cell r="H288">
            <v>13949.170562250005</v>
          </cell>
          <cell r="I288">
            <v>14646.629090362505</v>
          </cell>
        </row>
        <row r="302">
          <cell r="D302">
            <v>4417.3500000000004</v>
          </cell>
          <cell r="E302">
            <v>5800</v>
          </cell>
          <cell r="F302">
            <v>5100</v>
          </cell>
          <cell r="G302">
            <v>5800</v>
          </cell>
          <cell r="H302">
            <v>5100</v>
          </cell>
          <cell r="I302">
            <v>5800</v>
          </cell>
        </row>
        <row r="318">
          <cell r="D318">
            <v>50136.22</v>
          </cell>
          <cell r="E318">
            <v>31400</v>
          </cell>
          <cell r="F318">
            <v>31400</v>
          </cell>
          <cell r="G318">
            <v>31400</v>
          </cell>
          <cell r="H318">
            <v>31400</v>
          </cell>
          <cell r="I318">
            <v>31400</v>
          </cell>
        </row>
        <row r="323">
          <cell r="D323">
            <v>36721.629999999997</v>
          </cell>
          <cell r="E323">
            <v>20000</v>
          </cell>
          <cell r="F323">
            <v>12000</v>
          </cell>
          <cell r="G323">
            <v>12000</v>
          </cell>
          <cell r="H323">
            <v>12000</v>
          </cell>
          <cell r="I323">
            <v>12000</v>
          </cell>
        </row>
        <row r="334">
          <cell r="D334">
            <v>1003.5</v>
          </cell>
          <cell r="E334">
            <v>2600</v>
          </cell>
          <cell r="F334">
            <v>2600</v>
          </cell>
          <cell r="G334">
            <v>2600</v>
          </cell>
          <cell r="H334">
            <v>2600</v>
          </cell>
          <cell r="I334">
            <v>2600</v>
          </cell>
        </row>
        <row r="351">
          <cell r="D351">
            <v>14189.1</v>
          </cell>
          <cell r="E351">
            <v>16874.84</v>
          </cell>
          <cell r="F351">
            <v>16501.082000000002</v>
          </cell>
          <cell r="G351">
            <v>16964.47046</v>
          </cell>
          <cell r="H351">
            <v>17441.307693800001</v>
          </cell>
          <cell r="I351">
            <v>17931.988107014004</v>
          </cell>
        </row>
        <row r="357"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</row>
        <row r="362"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</row>
        <row r="368"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</row>
        <row r="375">
          <cell r="D375">
            <v>-69330</v>
          </cell>
          <cell r="E375">
            <v>-51221</v>
          </cell>
          <cell r="F375">
            <v>-50923</v>
          </cell>
          <cell r="G375">
            <v>-51519</v>
          </cell>
          <cell r="H375">
            <v>-51519</v>
          </cell>
          <cell r="I375">
            <v>-51669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</row>
        <row r="386">
          <cell r="D386">
            <v>-76079.62</v>
          </cell>
          <cell r="E386">
            <v>-85068.080000000016</v>
          </cell>
          <cell r="F386">
            <v>-62772</v>
          </cell>
          <cell r="G386">
            <v>-46119</v>
          </cell>
          <cell r="H386">
            <v>-42189</v>
          </cell>
          <cell r="I386">
            <v>-42189</v>
          </cell>
        </row>
        <row r="392">
          <cell r="D392">
            <v>-1200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</row>
        <row r="398">
          <cell r="D398">
            <v>729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</row>
        <row r="419">
          <cell r="D419">
            <v>-18590.55</v>
          </cell>
          <cell r="E419">
            <v>-7800</v>
          </cell>
          <cell r="F419">
            <v>-7500</v>
          </cell>
          <cell r="G419">
            <v>-7500</v>
          </cell>
          <cell r="H419">
            <v>-7500</v>
          </cell>
          <cell r="I419">
            <v>-7500</v>
          </cell>
        </row>
        <row r="424">
          <cell r="D424">
            <v>-5801.3</v>
          </cell>
          <cell r="E424">
            <v>-6000</v>
          </cell>
          <cell r="F424">
            <v>-6000</v>
          </cell>
          <cell r="G424">
            <v>-6000</v>
          </cell>
          <cell r="H424">
            <v>-6000</v>
          </cell>
          <cell r="I424">
            <v>-6000</v>
          </cell>
        </row>
        <row r="429">
          <cell r="D429">
            <v>-20580.38</v>
          </cell>
          <cell r="E429">
            <v>-11000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</row>
        <row r="436">
          <cell r="D436">
            <v>-8627.2199999999993</v>
          </cell>
          <cell r="E436">
            <v>-5500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</row>
        <row r="441">
          <cell r="D441">
            <v>-5284.05</v>
          </cell>
          <cell r="E441">
            <v>-11500</v>
          </cell>
          <cell r="F441">
            <v>-11500</v>
          </cell>
          <cell r="G441">
            <v>-11500</v>
          </cell>
          <cell r="H441">
            <v>-11500</v>
          </cell>
          <cell r="I441">
            <v>-11500</v>
          </cell>
        </row>
        <row r="446"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</row>
        <row r="452">
          <cell r="D452">
            <v>-18435.05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</row>
      </sheetData>
      <sheetData sheetId="21" refreshError="1"/>
      <sheetData sheetId="22" refreshError="1"/>
      <sheetData sheetId="23">
        <row r="13">
          <cell r="F13">
            <v>-11513</v>
          </cell>
          <cell r="G13">
            <v>-11916.190000000002</v>
          </cell>
          <cell r="H13">
            <v>-12841.140000000014</v>
          </cell>
          <cell r="I13">
            <v>-11703.603448477894</v>
          </cell>
          <cell r="J13">
            <v>-11873.946399709821</v>
          </cell>
          <cell r="K13">
            <v>-8193.7269542815338</v>
          </cell>
        </row>
        <row r="14">
          <cell r="F14">
            <v>-112185</v>
          </cell>
          <cell r="G14">
            <v>-129495</v>
          </cell>
          <cell r="H14">
            <v>-129495</v>
          </cell>
          <cell r="I14">
            <v>-130950</v>
          </cell>
          <cell r="J14">
            <v>-130950</v>
          </cell>
          <cell r="K14">
            <v>-132405</v>
          </cell>
        </row>
        <row r="198">
          <cell r="F198">
            <v>111781.81</v>
          </cell>
          <cell r="G198">
            <v>128570.04999999999</v>
          </cell>
          <cell r="H198">
            <v>130632.53655152212</v>
          </cell>
          <cell r="I198">
            <v>130779.65704876807</v>
          </cell>
          <cell r="J198">
            <v>134630.21944542829</v>
          </cell>
          <cell r="K198">
            <v>139613.7246317828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F202">
            <v>-11916.190000000002</v>
          </cell>
          <cell r="G202">
            <v>-12841.140000000014</v>
          </cell>
          <cell r="H202">
            <v>-11703.603448477894</v>
          </cell>
          <cell r="I202">
            <v>-11873.946399709821</v>
          </cell>
          <cell r="J202">
            <v>-8193.7269542815338</v>
          </cell>
          <cell r="K202">
            <v>-985.00232249873807</v>
          </cell>
        </row>
      </sheetData>
      <sheetData sheetId="24">
        <row r="11">
          <cell r="F11">
            <v>-9</v>
          </cell>
          <cell r="G11">
            <v>-329</v>
          </cell>
          <cell r="H11">
            <v>0</v>
          </cell>
          <cell r="I11">
            <v>-335</v>
          </cell>
          <cell r="J11">
            <v>-670</v>
          </cell>
          <cell r="K11">
            <v>-1005</v>
          </cell>
        </row>
        <row r="12">
          <cell r="F12">
            <v>-320</v>
          </cell>
          <cell r="G12">
            <v>-670</v>
          </cell>
          <cell r="H12">
            <v>-335</v>
          </cell>
          <cell r="I12">
            <v>-335</v>
          </cell>
          <cell r="J12">
            <v>-335</v>
          </cell>
          <cell r="K12">
            <v>-335</v>
          </cell>
        </row>
        <row r="196">
          <cell r="F196">
            <v>0</v>
          </cell>
          <cell r="G196">
            <v>999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-329</v>
          </cell>
          <cell r="G200">
            <v>0</v>
          </cell>
          <cell r="H200">
            <v>-335</v>
          </cell>
          <cell r="I200">
            <v>-670</v>
          </cell>
          <cell r="J200">
            <v>-1005</v>
          </cell>
          <cell r="K200">
            <v>-1340</v>
          </cell>
        </row>
      </sheetData>
      <sheetData sheetId="25">
        <row r="11">
          <cell r="F11">
            <v>-5120</v>
          </cell>
          <cell r="G11">
            <v>-6942</v>
          </cell>
          <cell r="H11">
            <v>-929</v>
          </cell>
          <cell r="I11">
            <v>-28.272540369230228</v>
          </cell>
          <cell r="J11">
            <v>-4328.2725403692302</v>
          </cell>
          <cell r="K11">
            <v>-7928.2725403692311</v>
          </cell>
        </row>
        <row r="12">
          <cell r="F12">
            <v>-4000</v>
          </cell>
          <cell r="G12">
            <v>-6000</v>
          </cell>
          <cell r="H12">
            <v>-6000</v>
          </cell>
          <cell r="I12">
            <v>-5000</v>
          </cell>
          <cell r="J12">
            <v>-5000</v>
          </cell>
          <cell r="K12">
            <v>-4000</v>
          </cell>
        </row>
        <row r="13">
          <cell r="F13">
            <v>-6996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F14">
            <v>-342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2">
          <cell r="F22">
            <v>-16458</v>
          </cell>
          <cell r="G22">
            <v>-12942</v>
          </cell>
          <cell r="H22">
            <v>-6929</v>
          </cell>
          <cell r="I22">
            <v>-5028.2725403692302</v>
          </cell>
          <cell r="J22">
            <v>-9328.2725403692311</v>
          </cell>
          <cell r="K22">
            <v>-11928.272540369231</v>
          </cell>
        </row>
        <row r="205">
          <cell r="F205">
            <v>9516</v>
          </cell>
          <cell r="G205">
            <v>12013</v>
          </cell>
          <cell r="H205">
            <v>6900.7274596307698</v>
          </cell>
          <cell r="I205">
            <v>700</v>
          </cell>
          <cell r="J205">
            <v>1400</v>
          </cell>
          <cell r="K205">
            <v>700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-6942</v>
          </cell>
          <cell r="G209">
            <v>-929</v>
          </cell>
          <cell r="H209">
            <v>-28.272540369230228</v>
          </cell>
          <cell r="I209">
            <v>-4328.2725403692302</v>
          </cell>
          <cell r="J209">
            <v>-7928.2725403692311</v>
          </cell>
          <cell r="K209">
            <v>-11228.272540369231</v>
          </cell>
        </row>
      </sheetData>
      <sheetData sheetId="26">
        <row r="11">
          <cell r="F11">
            <v>-5412</v>
          </cell>
          <cell r="G11">
            <v>-3974</v>
          </cell>
          <cell r="H11">
            <v>-1707.5999999999995</v>
          </cell>
          <cell r="I11">
            <v>-922.46637929334793</v>
          </cell>
          <cell r="J11">
            <v>-814.22153708034693</v>
          </cell>
          <cell r="K11">
            <v>-488.37296539988984</v>
          </cell>
        </row>
        <row r="12">
          <cell r="F12">
            <v>-4820</v>
          </cell>
          <cell r="G12">
            <v>-5060</v>
          </cell>
          <cell r="H12">
            <v>-5060</v>
          </cell>
          <cell r="I12">
            <v>-5060</v>
          </cell>
          <cell r="J12">
            <v>-5060</v>
          </cell>
          <cell r="K12">
            <v>-5060</v>
          </cell>
        </row>
        <row r="196">
          <cell r="F196">
            <v>6258</v>
          </cell>
          <cell r="G196">
            <v>7326.4000000000005</v>
          </cell>
          <cell r="H196">
            <v>5845.1336207066515</v>
          </cell>
          <cell r="I196">
            <v>5168.244842213001</v>
          </cell>
          <cell r="J196">
            <v>5385.8485716804571</v>
          </cell>
          <cell r="K196">
            <v>4489.6932945110457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F200">
            <v>-3974</v>
          </cell>
          <cell r="G200">
            <v>-1707.5999999999995</v>
          </cell>
          <cell r="H200">
            <v>-922.46637929334793</v>
          </cell>
          <cell r="I200">
            <v>-814.22153708034693</v>
          </cell>
          <cell r="J200">
            <v>-488.37296539988984</v>
          </cell>
          <cell r="K200">
            <v>-1058.6796708888442</v>
          </cell>
        </row>
      </sheetData>
      <sheetData sheetId="27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8"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</sheetData>
      <sheetData sheetId="28">
        <row r="11">
          <cell r="F11">
            <v>-7266</v>
          </cell>
          <cell r="G11">
            <v>-1259</v>
          </cell>
          <cell r="H11">
            <v>-522.66666666666788</v>
          </cell>
          <cell r="I11">
            <v>-2532.6666666666715</v>
          </cell>
          <cell r="J11">
            <v>-4767.2666666666701</v>
          </cell>
          <cell r="K11">
            <v>-6720.9586666666728</v>
          </cell>
        </row>
        <row r="12">
          <cell r="F12">
            <v>-7767</v>
          </cell>
          <cell r="G12">
            <v>-7767</v>
          </cell>
          <cell r="H12">
            <v>-7783.3333333333339</v>
          </cell>
          <cell r="I12">
            <v>-7783.3333333333339</v>
          </cell>
          <cell r="J12">
            <v>-7783.3333333333339</v>
          </cell>
          <cell r="K12">
            <v>-7783.3333333333339</v>
          </cell>
        </row>
        <row r="13">
          <cell r="F13">
            <v>-10879</v>
          </cell>
          <cell r="G13">
            <v>-10896.666666666668</v>
          </cell>
          <cell r="H13">
            <v>-10896.666666666668</v>
          </cell>
          <cell r="I13">
            <v>-10896.666666666668</v>
          </cell>
          <cell r="J13">
            <v>-10896.666666666668</v>
          </cell>
          <cell r="K13">
            <v>-10896.666666666668</v>
          </cell>
        </row>
        <row r="14">
          <cell r="B14" t="str">
            <v>Mini Closedown Surplus Adjustment</v>
          </cell>
        </row>
        <row r="15">
          <cell r="F15">
            <v>-25912</v>
          </cell>
          <cell r="G15">
            <v>-19922.666666666668</v>
          </cell>
          <cell r="H15">
            <v>-19202.666666666672</v>
          </cell>
          <cell r="I15">
            <v>-21212.666666666672</v>
          </cell>
          <cell r="J15">
            <v>-23447.26666666667</v>
          </cell>
          <cell r="K15">
            <v>-25400.958666666673</v>
          </cell>
        </row>
        <row r="191">
          <cell r="F191">
            <v>24653</v>
          </cell>
          <cell r="G191">
            <v>19400</v>
          </cell>
          <cell r="H191">
            <v>16670</v>
          </cell>
          <cell r="I191">
            <v>16445.400000000001</v>
          </cell>
          <cell r="J191">
            <v>16726.307999999997</v>
          </cell>
          <cell r="K191">
            <v>17012.834159999999</v>
          </cell>
        </row>
        <row r="193">
          <cell r="F193">
            <v>-1259</v>
          </cell>
          <cell r="G193">
            <v>-522.66666666666788</v>
          </cell>
          <cell r="H193">
            <v>-2532.6666666666715</v>
          </cell>
          <cell r="I193">
            <v>-4767.2666666666701</v>
          </cell>
          <cell r="J193">
            <v>-6720.9586666666728</v>
          </cell>
          <cell r="K193">
            <v>-8388.1245066666743</v>
          </cell>
        </row>
      </sheetData>
      <sheetData sheetId="29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8"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</sheetData>
      <sheetData sheetId="30"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277"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9"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</sheetData>
      <sheetData sheetId="31">
        <row r="9">
          <cell r="F9">
            <v>-18800</v>
          </cell>
          <cell r="G9">
            <v>-4916</v>
          </cell>
          <cell r="H9">
            <v>1411</v>
          </cell>
          <cell r="I9">
            <v>-540.17890024324151</v>
          </cell>
          <cell r="J9">
            <v>-2274.8449564962139</v>
          </cell>
          <cell r="K9">
            <v>-3784.3376549993045</v>
          </cell>
        </row>
        <row r="10">
          <cell r="F10">
            <v>-6051</v>
          </cell>
          <cell r="G10">
            <v>-10589</v>
          </cell>
          <cell r="H10">
            <v>-10589</v>
          </cell>
          <cell r="I10">
            <v>-10589</v>
          </cell>
          <cell r="J10">
            <v>-10589</v>
          </cell>
          <cell r="K10">
            <v>-10589</v>
          </cell>
        </row>
        <row r="11">
          <cell r="F11">
            <v>-14825</v>
          </cell>
          <cell r="G11">
            <v>-14825</v>
          </cell>
          <cell r="H11">
            <v>-14825</v>
          </cell>
          <cell r="I11">
            <v>-14825</v>
          </cell>
          <cell r="J11">
            <v>-14825</v>
          </cell>
          <cell r="K11">
            <v>-14825</v>
          </cell>
        </row>
        <row r="173">
          <cell r="F173">
            <v>34760</v>
          </cell>
          <cell r="G173">
            <v>31741</v>
          </cell>
          <cell r="H173">
            <v>23462.821099756758</v>
          </cell>
          <cell r="I173">
            <v>23679.333943747028</v>
          </cell>
          <cell r="J173">
            <v>23904.507301496909</v>
          </cell>
          <cell r="K173">
            <v>24138.687593556784</v>
          </cell>
        </row>
        <row r="175">
          <cell r="F175">
            <v>-4916</v>
          </cell>
          <cell r="G175">
            <v>1411</v>
          </cell>
          <cell r="H175">
            <v>-540.17890024324151</v>
          </cell>
          <cell r="I175">
            <v>-2274.8449564962139</v>
          </cell>
          <cell r="J175">
            <v>-3784.3376549993045</v>
          </cell>
          <cell r="K175">
            <v>-5059.6500614425204</v>
          </cell>
        </row>
      </sheetData>
      <sheetData sheetId="32">
        <row r="7">
          <cell r="B7" t="str">
            <v>Homes4Ukraine</v>
          </cell>
        </row>
        <row r="10">
          <cell r="D10">
            <v>0</v>
          </cell>
          <cell r="E10">
            <v>0</v>
          </cell>
          <cell r="F10">
            <v>-98.699999999999818</v>
          </cell>
          <cell r="G10">
            <v>-98.699999999999818</v>
          </cell>
          <cell r="H10">
            <v>-98.699999999999818</v>
          </cell>
          <cell r="I10">
            <v>-98.699999999999818</v>
          </cell>
        </row>
        <row r="15">
          <cell r="D15">
            <v>0</v>
          </cell>
          <cell r="E15">
            <v>-7050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D22">
            <v>0</v>
          </cell>
          <cell r="E22">
            <v>-7050</v>
          </cell>
          <cell r="F22">
            <v>-98.699999999999818</v>
          </cell>
          <cell r="G22">
            <v>-98.699999999999818</v>
          </cell>
          <cell r="H22">
            <v>-98.699999999999818</v>
          </cell>
          <cell r="I22">
            <v>-98.699999999999818</v>
          </cell>
        </row>
        <row r="270">
          <cell r="D270">
            <v>0</v>
          </cell>
          <cell r="E270">
            <v>6951.3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</row>
        <row r="272">
          <cell r="D272">
            <v>0</v>
          </cell>
          <cell r="E272">
            <v>-98.699999999999818</v>
          </cell>
          <cell r="F272">
            <v>-98.699999999999818</v>
          </cell>
          <cell r="G272">
            <v>-98.699999999999818</v>
          </cell>
          <cell r="H272">
            <v>-98.699999999999818</v>
          </cell>
          <cell r="I272">
            <v>-98.699999999999818</v>
          </cell>
        </row>
        <row r="277"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</row>
        <row r="549"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</row>
        <row r="814"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</row>
        <row r="816"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</row>
      </sheetData>
      <sheetData sheetId="33">
        <row r="8">
          <cell r="D8">
            <v>-3071</v>
          </cell>
          <cell r="E8">
            <v>-7465</v>
          </cell>
        </row>
        <row r="12">
          <cell r="D12">
            <v>-11781</v>
          </cell>
          <cell r="E12">
            <v>-4298</v>
          </cell>
        </row>
        <row r="13">
          <cell r="B13" t="str">
            <v>Closedown Surplus Adjustment</v>
          </cell>
        </row>
        <row r="16">
          <cell r="D16">
            <v>-14852</v>
          </cell>
          <cell r="E16">
            <v>-11763</v>
          </cell>
        </row>
        <row r="223">
          <cell r="D223">
            <v>7387</v>
          </cell>
          <cell r="E223">
            <v>9130</v>
          </cell>
        </row>
        <row r="225">
          <cell r="D225">
            <v>-7465</v>
          </cell>
          <cell r="E225">
            <v>-2633</v>
          </cell>
          <cell r="F225">
            <v>-2633</v>
          </cell>
          <cell r="G225">
            <v>-2633</v>
          </cell>
          <cell r="H225">
            <v>-2633</v>
          </cell>
          <cell r="I225">
            <v>-2633</v>
          </cell>
        </row>
      </sheetData>
      <sheetData sheetId="34">
        <row r="8">
          <cell r="D8">
            <v>-1965</v>
          </cell>
          <cell r="E8">
            <v>-1747</v>
          </cell>
          <cell r="F8">
            <v>-0.15000000000145519</v>
          </cell>
        </row>
        <row r="12">
          <cell r="D12">
            <v>-5400</v>
          </cell>
          <cell r="E12">
            <v>-4792</v>
          </cell>
          <cell r="F12">
            <v>-2396</v>
          </cell>
        </row>
        <row r="13">
          <cell r="D13">
            <v>-6709</v>
          </cell>
          <cell r="E13">
            <v>-3355</v>
          </cell>
        </row>
        <row r="14">
          <cell r="B14" t="str">
            <v>Closedown Surplus Adjustment</v>
          </cell>
        </row>
        <row r="17">
          <cell r="D17">
            <v>-14074</v>
          </cell>
          <cell r="E17">
            <v>-9894</v>
          </cell>
          <cell r="F17">
            <v>-2396.1500000000015</v>
          </cell>
        </row>
        <row r="178">
          <cell r="D178">
            <v>12327</v>
          </cell>
          <cell r="E178">
            <v>9893.8499999999985</v>
          </cell>
          <cell r="F178">
            <v>0</v>
          </cell>
        </row>
        <row r="180">
          <cell r="D180">
            <v>-1747</v>
          </cell>
          <cell r="E180">
            <v>-0.15000000000145519</v>
          </cell>
          <cell r="F180">
            <v>-2396.1500000000015</v>
          </cell>
          <cell r="G180">
            <v>-2396.1500000000015</v>
          </cell>
          <cell r="H180">
            <v>-2396.1500000000015</v>
          </cell>
          <cell r="I180">
            <v>-2396.1500000000015</v>
          </cell>
        </row>
      </sheetData>
      <sheetData sheetId="35" refreshError="1"/>
      <sheetData sheetId="36">
        <row r="7">
          <cell r="B7" t="str">
            <v>HAAF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</row>
        <row r="177">
          <cell r="B177" t="str">
            <v>Catch Up Premium</v>
          </cell>
        </row>
        <row r="180">
          <cell r="D180">
            <v>-8686</v>
          </cell>
          <cell r="E180">
            <v>-8686</v>
          </cell>
          <cell r="F180">
            <v>-344.44000000000051</v>
          </cell>
          <cell r="G180">
            <v>-344.44000000000051</v>
          </cell>
          <cell r="H180">
            <v>-344.44000000000051</v>
          </cell>
          <cell r="I180">
            <v>-344.44000000000051</v>
          </cell>
        </row>
        <row r="184"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</row>
        <row r="187">
          <cell r="D187">
            <v>-8686</v>
          </cell>
          <cell r="E187">
            <v>-8686</v>
          </cell>
          <cell r="F187">
            <v>-344.44000000000051</v>
          </cell>
          <cell r="G187">
            <v>-344.44000000000051</v>
          </cell>
          <cell r="H187">
            <v>-344.44000000000051</v>
          </cell>
          <cell r="I187">
            <v>-344.44000000000051</v>
          </cell>
        </row>
        <row r="338">
          <cell r="D338">
            <v>0</v>
          </cell>
          <cell r="E338">
            <v>8341.56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</row>
        <row r="340">
          <cell r="D340">
            <v>-8686</v>
          </cell>
          <cell r="E340">
            <v>-344.44000000000051</v>
          </cell>
          <cell r="F340">
            <v>-344.44000000000051</v>
          </cell>
          <cell r="G340">
            <v>-344.44000000000051</v>
          </cell>
          <cell r="H340">
            <v>-344.44000000000051</v>
          </cell>
          <cell r="I340">
            <v>-344.44000000000051</v>
          </cell>
        </row>
        <row r="343">
          <cell r="B343" t="str">
            <v>Recovery Premium 2023/24</v>
          </cell>
        </row>
        <row r="346"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</row>
        <row r="350"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</row>
        <row r="353"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</row>
        <row r="503"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</row>
      </sheetData>
      <sheetData sheetId="37">
        <row r="9">
          <cell r="F9" t="str">
            <v>CORRECT</v>
          </cell>
        </row>
        <row r="10">
          <cell r="F10" t="str">
            <v>CORRECT</v>
          </cell>
        </row>
        <row r="11">
          <cell r="L11" t="str">
            <v>ENTERED</v>
          </cell>
        </row>
        <row r="12">
          <cell r="L12" t="str">
            <v>ENTERED</v>
          </cell>
        </row>
        <row r="13">
          <cell r="D13" t="str">
            <v>ENTERED</v>
          </cell>
          <cell r="L13" t="str">
            <v>ENTERED</v>
          </cell>
        </row>
        <row r="14">
          <cell r="L14" t="str">
            <v>ENTERED</v>
          </cell>
        </row>
        <row r="15">
          <cell r="L15" t="str">
            <v>ENTERED</v>
          </cell>
        </row>
        <row r="16">
          <cell r="L16" t="str">
            <v>ENTERED</v>
          </cell>
        </row>
        <row r="17">
          <cell r="L17" t="str">
            <v>ENTERED</v>
          </cell>
        </row>
        <row r="18">
          <cell r="E18" t="str">
            <v>ENTERED</v>
          </cell>
          <cell r="L18" t="str">
            <v>ENTERED</v>
          </cell>
        </row>
        <row r="19">
          <cell r="L19" t="str">
            <v>ENTERED</v>
          </cell>
        </row>
        <row r="20">
          <cell r="L20" t="str">
            <v>ENTERED</v>
          </cell>
        </row>
        <row r="21">
          <cell r="L21" t="str">
            <v>ENTERED</v>
          </cell>
        </row>
        <row r="22">
          <cell r="E22" t="str">
            <v>ENTERED</v>
          </cell>
          <cell r="L22" t="str">
            <v>ENTERED</v>
          </cell>
        </row>
        <row r="23">
          <cell r="L23" t="str">
            <v>ENTERED</v>
          </cell>
        </row>
        <row r="24">
          <cell r="L24" t="str">
            <v>ENTERED</v>
          </cell>
        </row>
        <row r="25">
          <cell r="L25" t="str">
            <v>ENTERED</v>
          </cell>
        </row>
        <row r="26">
          <cell r="D26" t="str">
            <v>No incorrect account codes found</v>
          </cell>
        </row>
        <row r="32">
          <cell r="D32" t="str">
            <v>ENTERED</v>
          </cell>
          <cell r="E32" t="str">
            <v>ENTERED</v>
          </cell>
          <cell r="F32" t="str">
            <v>ENTERED</v>
          </cell>
          <cell r="G32" t="str">
            <v>ENTERED</v>
          </cell>
          <cell r="H32" t="str">
            <v>ENTERED</v>
          </cell>
        </row>
        <row r="36">
          <cell r="D36" t="str">
            <v xml:space="preserve">Status 2022/23 </v>
          </cell>
          <cell r="E36" t="str">
            <v xml:space="preserve">Status 2023/24 </v>
          </cell>
          <cell r="F36" t="str">
            <v xml:space="preserve">Status 2024/25 </v>
          </cell>
          <cell r="G36" t="str">
            <v xml:space="preserve">Status 2025/26 </v>
          </cell>
          <cell r="H36" t="str">
            <v xml:space="preserve">Status 2026/27 </v>
          </cell>
          <cell r="I36" t="str">
            <v xml:space="preserve">Status 2027/28 </v>
          </cell>
        </row>
        <row r="38">
          <cell r="D38" t="str">
            <v>ENTERED</v>
          </cell>
          <cell r="E38" t="str">
            <v>ENTERED</v>
          </cell>
          <cell r="F38" t="str">
            <v>ENTERED</v>
          </cell>
          <cell r="G38" t="str">
            <v>ENTERED</v>
          </cell>
          <cell r="H38" t="str">
            <v>ENTERED</v>
          </cell>
          <cell r="I38" t="str">
            <v>ENTERED</v>
          </cell>
        </row>
        <row r="39">
          <cell r="D39" t="str">
            <v>ENTERED</v>
          </cell>
          <cell r="E39" t="str">
            <v>ENTERED</v>
          </cell>
          <cell r="F39" t="str">
            <v>ENTERED</v>
          </cell>
          <cell r="G39" t="str">
            <v>ENTERED</v>
          </cell>
          <cell r="H39" t="str">
            <v>ENTERED</v>
          </cell>
          <cell r="I39" t="str">
            <v>ENTERED</v>
          </cell>
        </row>
        <row r="40">
          <cell r="D40" t="str">
            <v>ENTERED</v>
          </cell>
          <cell r="E40" t="str">
            <v>ENTERED</v>
          </cell>
          <cell r="F40" t="str">
            <v>ENTERED</v>
          </cell>
          <cell r="G40" t="str">
            <v>ENTERED</v>
          </cell>
          <cell r="H40" t="str">
            <v>ENTERED</v>
          </cell>
          <cell r="I40" t="str">
            <v>ENTERED</v>
          </cell>
        </row>
        <row r="41">
          <cell r="D41" t="str">
            <v>ENTERED</v>
          </cell>
          <cell r="E41" t="str">
            <v>ENTERED</v>
          </cell>
          <cell r="F41" t="str">
            <v>ENTERED</v>
          </cell>
          <cell r="G41" t="str">
            <v>ENTERED</v>
          </cell>
          <cell r="H41" t="str">
            <v>ENTERED</v>
          </cell>
          <cell r="I41" t="str">
            <v>ENTERED</v>
          </cell>
        </row>
        <row r="42">
          <cell r="D42" t="str">
            <v>ENTERED</v>
          </cell>
          <cell r="E42" t="str">
            <v>ENTERED</v>
          </cell>
          <cell r="F42" t="str">
            <v>ENTERED</v>
          </cell>
          <cell r="G42" t="str">
            <v>ENTERED</v>
          </cell>
          <cell r="H42" t="str">
            <v>ENTERED</v>
          </cell>
          <cell r="I42" t="str">
            <v>ENTERED</v>
          </cell>
        </row>
        <row r="43">
          <cell r="D43" t="str">
            <v>ENTERED</v>
          </cell>
          <cell r="E43" t="str">
            <v>ENTERED</v>
          </cell>
          <cell r="F43" t="str">
            <v>ENTERED</v>
          </cell>
          <cell r="G43" t="str">
            <v>ENTERED</v>
          </cell>
          <cell r="H43" t="str">
            <v>ENTERED</v>
          </cell>
          <cell r="I43" t="str">
            <v>ENTERED</v>
          </cell>
        </row>
        <row r="44">
          <cell r="D44" t="str">
            <v>ENTERED</v>
          </cell>
          <cell r="E44" t="str">
            <v>ENTERED</v>
          </cell>
          <cell r="F44" t="str">
            <v>ENTERED</v>
          </cell>
          <cell r="G44" t="str">
            <v>ENTERED</v>
          </cell>
          <cell r="H44" t="str">
            <v>ENTERED</v>
          </cell>
          <cell r="I44" t="str">
            <v>ENTERED</v>
          </cell>
        </row>
        <row r="45">
          <cell r="D45" t="str">
            <v>ENTERED</v>
          </cell>
          <cell r="E45" t="str">
            <v>ENTERED</v>
          </cell>
          <cell r="F45" t="str">
            <v>ENTERED</v>
          </cell>
          <cell r="G45" t="str">
            <v>ENTERED</v>
          </cell>
          <cell r="H45" t="str">
            <v>ENTERED</v>
          </cell>
          <cell r="I45" t="str">
            <v>ENTERED</v>
          </cell>
        </row>
        <row r="46">
          <cell r="D46" t="str">
            <v>ENTERED</v>
          </cell>
          <cell r="E46" t="str">
            <v>ENTERED</v>
          </cell>
          <cell r="F46" t="str">
            <v>ENTERED</v>
          </cell>
          <cell r="G46" t="str">
            <v>ENTERED</v>
          </cell>
          <cell r="H46" t="str">
            <v>ENTERED</v>
          </cell>
          <cell r="I46" t="str">
            <v>ENTERED</v>
          </cell>
        </row>
        <row r="47">
          <cell r="D47" t="str">
            <v>ENTERED</v>
          </cell>
          <cell r="E47" t="str">
            <v>ENTERED</v>
          </cell>
        </row>
        <row r="48">
          <cell r="D48" t="str">
            <v>ENTERED</v>
          </cell>
          <cell r="E48" t="str">
            <v>ENTERED</v>
          </cell>
          <cell r="F48" t="str">
            <v>ENTERED</v>
          </cell>
        </row>
        <row r="49">
          <cell r="D49" t="str">
            <v>ENTERED</v>
          </cell>
          <cell r="E49" t="str">
            <v>ENTERED</v>
          </cell>
          <cell r="F49" t="str">
            <v>ENTERED</v>
          </cell>
          <cell r="G49" t="str">
            <v>ENTERED</v>
          </cell>
          <cell r="H49" t="str">
            <v>ENTERED</v>
          </cell>
          <cell r="I49" t="str">
            <v>ENTERED</v>
          </cell>
        </row>
        <row r="50">
          <cell r="D50" t="str">
            <v>ENTERED</v>
          </cell>
          <cell r="E50" t="str">
            <v>ENTERED</v>
          </cell>
          <cell r="F50" t="str">
            <v>ENTERED</v>
          </cell>
          <cell r="G50" t="str">
            <v>ENTERED</v>
          </cell>
          <cell r="H50" t="str">
            <v>ENTERED</v>
          </cell>
          <cell r="I50" t="str">
            <v>ENTERED</v>
          </cell>
        </row>
        <row r="51">
          <cell r="D51" t="str">
            <v>ENTERED</v>
          </cell>
          <cell r="E51" t="str">
            <v>ENTERED</v>
          </cell>
          <cell r="F51" t="str">
            <v>ENTERED</v>
          </cell>
          <cell r="G51" t="str">
            <v>ENTERED</v>
          </cell>
          <cell r="H51" t="str">
            <v>ENTERED</v>
          </cell>
          <cell r="I51" t="str">
            <v>ENTERED</v>
          </cell>
        </row>
        <row r="56">
          <cell r="D56" t="str">
            <v>ENTERED</v>
          </cell>
          <cell r="E56" t="str">
            <v>ENTERED</v>
          </cell>
          <cell r="F56" t="str">
            <v>ENTERED</v>
          </cell>
          <cell r="G56" t="str">
            <v>ENTERED</v>
          </cell>
          <cell r="H56" t="str">
            <v>ENTERED</v>
          </cell>
        </row>
        <row r="57">
          <cell r="D57" t="str">
            <v>ENTERED</v>
          </cell>
          <cell r="E57" t="str">
            <v>ENTERED</v>
          </cell>
          <cell r="F57" t="str">
            <v>ENTERED</v>
          </cell>
          <cell r="G57" t="str">
            <v>ENTERED</v>
          </cell>
          <cell r="H57" t="str">
            <v>ENTERED</v>
          </cell>
        </row>
        <row r="63">
          <cell r="D63" t="str">
            <v>ENTERED</v>
          </cell>
          <cell r="E63" t="str">
            <v>ENTERED</v>
          </cell>
          <cell r="F63" t="str">
            <v>ENTERED</v>
          </cell>
          <cell r="G63" t="str">
            <v>ENTERED</v>
          </cell>
        </row>
        <row r="69">
          <cell r="F69" t="str">
            <v>CORRECT</v>
          </cell>
        </row>
        <row r="70">
          <cell r="F70" t="str">
            <v>CORRECT</v>
          </cell>
        </row>
        <row r="76">
          <cell r="D76" t="str">
            <v>CORRECT</v>
          </cell>
        </row>
        <row r="82">
          <cell r="D82" t="str">
            <v>CORRECT</v>
          </cell>
        </row>
        <row r="83">
          <cell r="D83" t="str">
            <v>CORRECT</v>
          </cell>
        </row>
        <row r="88">
          <cell r="D88" t="str">
            <v>ENTERED</v>
          </cell>
          <cell r="E88" t="str">
            <v>ENTERED</v>
          </cell>
          <cell r="F88" t="str">
            <v>ENTERED</v>
          </cell>
          <cell r="G88" t="str">
            <v>ENTERED</v>
          </cell>
          <cell r="H88" t="str">
            <v>ENTERED</v>
          </cell>
        </row>
        <row r="89">
          <cell r="D89" t="str">
            <v>ENTERED</v>
          </cell>
          <cell r="E89" t="str">
            <v>ENTERED</v>
          </cell>
          <cell r="F89" t="str">
            <v>ENTERED</v>
          </cell>
          <cell r="G89" t="str">
            <v>ENTERED</v>
          </cell>
          <cell r="H89" t="str">
            <v>ENTERED</v>
          </cell>
        </row>
        <row r="95">
          <cell r="E95" t="str">
            <v>ENTERED</v>
          </cell>
        </row>
      </sheetData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6600"/>
    <pageSetUpPr fitToPage="1"/>
  </sheetPr>
  <dimension ref="A1:Q313"/>
  <sheetViews>
    <sheetView showGridLines="0" showRowColHeaders="0" zoomScaleNormal="100" workbookViewId="0">
      <pane ySplit="4" topLeftCell="A5" activePane="bottomLeft" state="frozen"/>
      <selection pane="bottomLeft" activeCell="B116" sqref="B116"/>
    </sheetView>
  </sheetViews>
  <sheetFormatPr defaultColWidth="8" defaultRowHeight="13.2" x14ac:dyDescent="0.25"/>
  <cols>
    <col min="1" max="1" width="52.6640625" style="1" customWidth="1"/>
    <col min="2" max="7" width="11" style="1" customWidth="1"/>
    <col min="8" max="8" width="39" style="1" customWidth="1"/>
    <col min="9" max="9" width="3.109375" style="1" customWidth="1"/>
    <col min="10" max="10" width="13.33203125" style="1" customWidth="1"/>
    <col min="11" max="11" width="8" style="1"/>
    <col min="12" max="12" width="8" style="1" hidden="1" customWidth="1"/>
    <col min="13" max="13" width="8.44140625" style="1" hidden="1" customWidth="1"/>
    <col min="14" max="14" width="8" style="1" hidden="1" customWidth="1"/>
    <col min="15" max="16384" width="8" style="1"/>
  </cols>
  <sheetData>
    <row r="1" spans="1:17" ht="15.6" x14ac:dyDescent="0.3">
      <c r="A1" s="140" t="s">
        <v>141</v>
      </c>
      <c r="B1" s="139"/>
      <c r="C1" s="138"/>
      <c r="D1" s="138"/>
      <c r="E1" s="138"/>
      <c r="F1" s="138"/>
      <c r="G1" s="138"/>
    </row>
    <row r="2" spans="1:17" x14ac:dyDescent="0.25">
      <c r="J2" s="86" t="s">
        <v>140</v>
      </c>
    </row>
    <row r="3" spans="1:17" x14ac:dyDescent="0.25">
      <c r="A3" s="137" t="s">
        <v>139</v>
      </c>
      <c r="B3" s="131" t="s">
        <v>138</v>
      </c>
      <c r="C3" s="131" t="s">
        <v>137</v>
      </c>
      <c r="D3" s="131" t="s">
        <v>136</v>
      </c>
      <c r="E3" s="131" t="s">
        <v>135</v>
      </c>
      <c r="F3" s="131" t="s">
        <v>134</v>
      </c>
      <c r="G3" s="131" t="s">
        <v>133</v>
      </c>
      <c r="J3" s="136" t="s">
        <v>132</v>
      </c>
      <c r="K3" s="135" t="s">
        <v>131</v>
      </c>
      <c r="L3" s="134"/>
      <c r="M3" s="134"/>
      <c r="N3" s="134"/>
      <c r="O3" s="134"/>
      <c r="P3" s="133"/>
    </row>
    <row r="4" spans="1:17" ht="13.8" thickBot="1" x14ac:dyDescent="0.3">
      <c r="A4" s="132"/>
      <c r="B4" s="131" t="s">
        <v>130</v>
      </c>
      <c r="C4" s="130" t="s">
        <v>2</v>
      </c>
      <c r="D4" s="130" t="s">
        <v>129</v>
      </c>
      <c r="E4" s="130" t="s">
        <v>129</v>
      </c>
      <c r="F4" s="130" t="s">
        <v>129</v>
      </c>
      <c r="G4" s="130" t="s">
        <v>129</v>
      </c>
      <c r="J4" s="129" t="s">
        <v>128</v>
      </c>
      <c r="K4" s="128" t="s">
        <v>127</v>
      </c>
      <c r="P4" s="127"/>
    </row>
    <row r="5" spans="1:17" ht="13.5" customHeight="1" x14ac:dyDescent="0.25">
      <c r="A5" s="114" t="s">
        <v>126</v>
      </c>
      <c r="B5" s="126">
        <v>307</v>
      </c>
      <c r="C5" s="125">
        <f>SUM('[4]2 - Pupil No.'!B7:B13)</f>
        <v>313</v>
      </c>
      <c r="D5" s="125">
        <f>SUM('[4]2 - Pupil No.'!C7:C13)</f>
        <v>311</v>
      </c>
      <c r="E5" s="125">
        <f>SUM('[4]2 - Pupil No.'!D7:D13)</f>
        <v>315</v>
      </c>
      <c r="F5" s="125">
        <f>SUM('[4]2 - Pupil No.'!E7:E13)</f>
        <v>315</v>
      </c>
      <c r="G5" s="124">
        <f>SUM('[4]2 - Pupil No.'!F7:F13)</f>
        <v>316</v>
      </c>
      <c r="H5" s="98" t="s">
        <v>122</v>
      </c>
    </row>
    <row r="6" spans="1:17" ht="13.5" customHeight="1" x14ac:dyDescent="0.25">
      <c r="A6" s="9"/>
      <c r="B6" s="120"/>
      <c r="C6" s="118"/>
      <c r="D6" s="118"/>
      <c r="E6" s="118"/>
      <c r="F6" s="118"/>
      <c r="G6" s="117"/>
    </row>
    <row r="7" spans="1:17" ht="13.5" customHeight="1" x14ac:dyDescent="0.25">
      <c r="A7" s="9" t="s">
        <v>125</v>
      </c>
      <c r="B7" s="119">
        <v>0</v>
      </c>
      <c r="C7" s="118">
        <f>SUM('[4]2 - Pupil No.'!B14:B18)</f>
        <v>0</v>
      </c>
      <c r="D7" s="118">
        <f>SUM('[4]2 - Pupil No.'!C14:C18)</f>
        <v>0</v>
      </c>
      <c r="E7" s="118">
        <f>SUM('[4]2 - Pupil No.'!D14:D18)</f>
        <v>0</v>
      </c>
      <c r="F7" s="118">
        <f>SUM('[4]2 - Pupil No.'!E14:E18)</f>
        <v>0</v>
      </c>
      <c r="G7" s="117">
        <f>SUM('[4]2 - Pupil No.'!F14:F18)</f>
        <v>0</v>
      </c>
      <c r="H7" s="98" t="s">
        <v>122</v>
      </c>
    </row>
    <row r="8" spans="1:17" ht="13.5" customHeight="1" x14ac:dyDescent="0.25">
      <c r="A8" s="9"/>
      <c r="B8" s="120"/>
      <c r="C8" s="118"/>
      <c r="D8" s="118"/>
      <c r="E8" s="118"/>
      <c r="F8" s="118"/>
      <c r="G8" s="117"/>
    </row>
    <row r="9" spans="1:17" ht="13.5" customHeight="1" x14ac:dyDescent="0.25">
      <c r="A9" s="9" t="s">
        <v>124</v>
      </c>
      <c r="B9" s="123">
        <v>0</v>
      </c>
      <c r="C9" s="122">
        <f>'[4]2 - Pupil No.'!B48</f>
        <v>0</v>
      </c>
      <c r="D9" s="122">
        <f>'[4]2 - Pupil No.'!C48</f>
        <v>0</v>
      </c>
      <c r="E9" s="122">
        <f>'[4]2 - Pupil No.'!D48</f>
        <v>0</v>
      </c>
      <c r="F9" s="122">
        <f>'[4]2 - Pupil No.'!E48</f>
        <v>0</v>
      </c>
      <c r="G9" s="121">
        <f>'[4]2 - Pupil No.'!F48</f>
        <v>0</v>
      </c>
      <c r="H9" s="98" t="s">
        <v>122</v>
      </c>
    </row>
    <row r="10" spans="1:17" ht="13.5" customHeight="1" x14ac:dyDescent="0.25">
      <c r="A10" s="9"/>
      <c r="B10" s="120"/>
      <c r="C10" s="118"/>
      <c r="D10" s="118"/>
      <c r="E10" s="118"/>
      <c r="F10" s="118"/>
      <c r="G10" s="117"/>
    </row>
    <row r="11" spans="1:17" ht="13.5" customHeight="1" x14ac:dyDescent="0.25">
      <c r="A11" s="9" t="s">
        <v>123</v>
      </c>
      <c r="B11" s="119">
        <v>0</v>
      </c>
      <c r="C11" s="118">
        <f>'[4]2 - Pupil No.'!B53</f>
        <v>0</v>
      </c>
      <c r="D11" s="118">
        <f>'[4]2 - Pupil No.'!C53</f>
        <v>0</v>
      </c>
      <c r="E11" s="118">
        <f>'[4]2 - Pupil No.'!D53</f>
        <v>0</v>
      </c>
      <c r="F11" s="118">
        <f>'[4]2 - Pupil No.'!E53</f>
        <v>0</v>
      </c>
      <c r="G11" s="117">
        <f>'[4]2 - Pupil No.'!F53</f>
        <v>0</v>
      </c>
      <c r="H11" s="98" t="s">
        <v>122</v>
      </c>
    </row>
    <row r="12" spans="1:17" ht="13.5" customHeight="1" thickBot="1" x14ac:dyDescent="0.3">
      <c r="A12" s="72"/>
      <c r="B12" s="105"/>
      <c r="C12" s="116"/>
      <c r="D12" s="116"/>
      <c r="E12" s="116"/>
      <c r="F12" s="116"/>
      <c r="G12" s="115"/>
    </row>
    <row r="13" spans="1:17" x14ac:dyDescent="0.25">
      <c r="A13" s="114"/>
      <c r="B13" s="113" t="s">
        <v>4</v>
      </c>
      <c r="C13" s="113" t="s">
        <v>4</v>
      </c>
      <c r="D13" s="113" t="s">
        <v>4</v>
      </c>
      <c r="E13" s="113" t="s">
        <v>4</v>
      </c>
      <c r="F13" s="113" t="s">
        <v>4</v>
      </c>
      <c r="G13" s="112" t="s">
        <v>4</v>
      </c>
      <c r="H13" s="111" t="s">
        <v>121</v>
      </c>
      <c r="J13" s="141" t="s">
        <v>120</v>
      </c>
      <c r="K13" s="141"/>
      <c r="L13" s="141"/>
      <c r="M13" s="141"/>
      <c r="N13" s="141"/>
      <c r="O13" s="141"/>
      <c r="P13" s="141"/>
      <c r="Q13" s="141"/>
    </row>
    <row r="14" spans="1:17" x14ac:dyDescent="0.25">
      <c r="A14" s="9"/>
      <c r="B14" s="109"/>
      <c r="C14" s="109"/>
      <c r="D14" s="109"/>
      <c r="E14" s="109"/>
      <c r="F14" s="109"/>
      <c r="G14" s="108"/>
      <c r="H14" s="107" t="str">
        <f>IF(OR([4]Validation!F9="INCORRECT",[4]Validation!D13="NOT ENTERED",[4]Validation!E18="NOT ENTERED",[4]Validation!F10="INCORRECT",[4]Validation!E22="NOT ENTERED",[4]Validation!L11="NOT ENTERED",[4]Validation!L12="NOT ENTERED",[4]Validation!L13="NOT ENTERED",[4]Validation!L14="NOT ENTERED",[4]Validation!L15="NOT ENTERED",[4]Validation!L16="NOT ENTERED",[4]Validation!L17="NOT ENTERED",[4]Validation!L18="NOT ENTERED", [4]Validation!L19="NOT ENTERED",[4]Validation!L20="NOT ENTERED",[4]Validation!L21="NOT ENTERED",[4]Validation!L22="NOT ENTERED",[4]Validation!L23="NOT ENTERED",[4]Validation!L24="NOT ENTERED",[4]Validation!L25="NOT ENTERED",[4]Validation!E41="NOT ENTERED",[4]Validation!F41="NOT ENTERED",[4]Validation!G41="NOT ENTERED",[4]Validation!H41="NOT ENTERED",[4]Validation!I41="NOT ENTERED", [4]Validation!D32="NOT ENTERED",[4]Validation!E32="NOT ENTERED",[4]Validation!F32="NOT ENTERED",[4]Validation!G32="NOT ENTERED",[4]Validation!H32="NOT ENTERED",[4]Validation!D36="NOT ENTERED",[4]Validation!E36="NOT ENTERED",[4]Validation!F36="NOT ENTERED",[4]Validation!G36="NOT ENTERED",[4]Validation!H36="NOT ENTERED",[4]Validation!I36="NOT ENTERED", [4]Validation!D37="NOT ENTERED",[4]Validation!E37="NOT ENTERED",[4]Validation!F37="NOT ENTERED",[4]Validation!G37="NOT ENTERED",[4]Validation!H37="NOT ENTERED",[4]Validation!I37="NOT ENTERED",[4]Validation!D38="NOT ENTERED",[4]Validation!E38="NOT ENTERED",[4]Validation!F38="NOT ENTERED",[4]Validation!G38="NOT ENTERED",[4]Validation!H38="NOT ENTERED",[4]Validation!I38="NOT ENTERED", [4]Validation!D39="NOT ENTERED",[4]Validation!E39="NOT ENTERED",[4]Validation!F39="NOT ENTERED",[4]Validation!G39="NOT ENTERED",[4]Validation!H39="NOT ENTERED",[4]Validation!I39="NOT ENTERED",[4]Validation!D40="NOT ENTERED",[4]Validation!E40="NOT ENTERED",[4]Validation!F40="NOT ENTERED",[4]Validation!G40="NOT ENTERED",[4]Validation!H40="NOT ENTERED",[4]Validation!I40="NOT ENTERED",[4]Validation!D41="NOT ENTERED",[4]Validation!E41="NOT ENTERED",[4]Validation!F41="NOT ENTERED",[4]Validation!G41="NOT ENTERED",[4]Validation!H41="NOT ENTERED",[4]Validation!I41="NOT ENTERED",[4]Validation!D42="NOT ENTERED",[4]Validation!E42="NOT ENTERED",[4]Validation!F42="NOT ENTERED",[4]Validation!G42="NOT ENTERED",[4]Validation!H42="NOT ENTERED",[4]Validation!I42="NOT ENTERED",[4]Validation!D43="NOT ENTERED",[4]Validation!E43="NOT ENTERED",[4]Validation!F43="NOT ENTERED",[4]Validation!G43="NOT ENTERED",[4]Validation!H43="NOT ENTERED",[4]Validation!I43="NOT ENTERED", [4]Validation!D44="NOT ENTERED",[4]Validation!E44="NOT ENTERED",[4]Validation!F44="NOT ENTERED",[4]Validation!G44="NOT ENTERED",[4]Validation!H44="NOT ENTERED",[4]Validation!I44="NOT ENTERED", [4]Validation!D45="NOT ENTERED",[4]Validation!E45="NOT ENTERED",[4]Validation!F45="NOT ENTERED",[4]Validation!G45="NOT ENTERED",[4]Validation!H45="NOT ENTERED",[4]Validation!I45="NOT ENTERED", [4]Validation!D46="NOT ENTERED",[4]Validation!E46="NOT ENTERED",[4]Validation!F46="NOT ENTERED",[4]Validation!G46="NOT ENTERED",[4]Validation!H46="NOT ENTERED",[4]Validation!I46="NOT ENTERED",[4]Validation!D47="NOT ENTERED",[4]Validation!E47="NOT ENTERED",[4]Validation!F47="NOT ENTERED",[4]Validation!G47="NOT ENTERED",[4]Validation!H47="NOT ENTERED",[4]Validation!I47="NOT ENTERED",[4]Validation!D48="NOT ENTERED",[4]Validation!E48="NOT ENTERED",[4]Validation!F48="NOT ENTERED",[4]Validation!G48="NOT ENTERED",[4]Validation!H48="NOT ENTERED",[4]Validation!I48="NOT ENTERED",[4]Validation!D49="NOT ENTERED",[4]Validation!E49="NOT ENTERED",[4]Validation!F49="NOT ENTERED",[4]Validation!G49="NOT ENTERED",[4]Validation!H49="NOT ENTERED",[4]Validation!I49="NOT ENTERED",[4]Validation!D50="NOT ENTERED",[4]Validation!E50="NOT ENTERED",[4]Validation!F50="NOT ENTERED",[4]Validation!G50="NOT ENTERED",[4]Validation!H50="NOT ENTERED",[4]Validation!I50="NOT ENTERED",[4]Validation!D51="NOT ENTERED",[4]Validation!E51="NOT ENTERED",[4]Validation!F51="NOT ENTERED",[4]Validation!G51="NOT ENTERED",[4]Validation!H51="NOT ENTERED",[4]Validation!I51="NOT ENTERED",[4]Validation!D26="Incorrect account codes used",[4]Validation!D56="NOT ENTERED",[4]Validation!E56="NOT ENTERED",[4]Validation!F56="NOT ENTERED",[4]Validation!G56="NOT ENTERED",[4]Validation!H56="NOT ENTERED",[4]Validation!D57="NOT ENTERED",[4]Validation!E57="NOT ENTERED",[4]Validation!F57="NOT ENTERED",[4]Validation!G57="NOT ENTERED",[4]Validation!H57="NOT ENTERED",[4]Validation!F69="incorrect",[4]Validation!F70="incorrect",[4]Validation!D63="NOT ENTERED",[4]Validation!E63="NOT ENTERED",[4]Validation!F63="NOT ENTERED",[4]Validation!G63="NOT ENTERED",[4]Validation!D76="INCORRECT",[4]Validation!D82="INCORRECT",[4]Validation!D83="INCORRECT",[4]Validation!D88="NOT ENTERED",[4]Validation!E88="NOT ENTERED",[4]Validation!F88="NOT ENTERED",[4]Validation!G88="NOT ENTERED",[4]Validation!H88="NOT ENTERED",[4]Validation!D89="NOT ENTERED",[4]Validation!E89="NOT ENTERED",[4]Validation!F89="NOT ENTERED",[4]Validation!G89="NOT ENTERED",[4]Validation!H89="NOT ENTERED",[4]Validation!E95="NOT ENTERED"),"INCORRECT","CORRECT")</f>
        <v>CORRECT</v>
      </c>
      <c r="J14" s="142">
        <v>45070</v>
      </c>
      <c r="K14" s="142"/>
      <c r="L14" s="142"/>
      <c r="M14" s="142"/>
      <c r="N14" s="142"/>
      <c r="O14" s="142"/>
      <c r="P14" s="142"/>
      <c r="Q14" s="142"/>
    </row>
    <row r="15" spans="1:17" x14ac:dyDescent="0.25">
      <c r="A15" s="69" t="s">
        <v>119</v>
      </c>
      <c r="B15" s="106">
        <v>-61797</v>
      </c>
      <c r="C15" s="38">
        <f>B81</f>
        <v>-88420.130000000354</v>
      </c>
      <c r="D15" s="38">
        <f>C81</f>
        <v>-137154.52900000033</v>
      </c>
      <c r="E15" s="38">
        <f>D81</f>
        <v>-133413.48223880143</v>
      </c>
      <c r="F15" s="38">
        <f>E81</f>
        <v>-84291.406774267787</v>
      </c>
      <c r="G15" s="37">
        <f>F81</f>
        <v>21410.100661852397</v>
      </c>
      <c r="H15" s="1" t="s">
        <v>9</v>
      </c>
    </row>
    <row r="16" spans="1:17" ht="13.8" thickBot="1" x14ac:dyDescent="0.3">
      <c r="A16" s="72"/>
      <c r="B16" s="105"/>
      <c r="C16" s="104"/>
      <c r="D16" s="104"/>
      <c r="E16" s="104"/>
      <c r="F16" s="104"/>
      <c r="G16" s="103"/>
      <c r="I16" s="2"/>
    </row>
    <row r="17" spans="1:14" x14ac:dyDescent="0.25">
      <c r="A17" s="15" t="s">
        <v>118</v>
      </c>
      <c r="B17" s="102"/>
      <c r="C17" s="101"/>
      <c r="D17" s="101"/>
      <c r="E17" s="101"/>
      <c r="F17" s="101"/>
      <c r="G17" s="100"/>
      <c r="I17" s="2"/>
    </row>
    <row r="18" spans="1:14" x14ac:dyDescent="0.25">
      <c r="A18" s="9"/>
      <c r="B18" s="54"/>
      <c r="C18" s="71"/>
      <c r="D18" s="71"/>
      <c r="E18" s="71"/>
      <c r="F18" s="71"/>
      <c r="G18" s="70"/>
      <c r="I18" s="2"/>
    </row>
    <row r="19" spans="1:14" x14ac:dyDescent="0.25">
      <c r="A19" s="20" t="s">
        <v>117</v>
      </c>
      <c r="B19" s="99">
        <v>1365007</v>
      </c>
      <c r="C19" s="16">
        <f>IFERROR('[4]3b - Schools Block'!C28,0)</f>
        <v>1500978</v>
      </c>
      <c r="D19" s="16">
        <f>IFERROR('[4]3b - Schools Block'!D28,0)</f>
        <v>1529773</v>
      </c>
      <c r="E19" s="16">
        <f>IFERROR('[4]3b - Schools Block'!E28,0)</f>
        <v>1554390.6672018303</v>
      </c>
      <c r="F19" s="16">
        <f>IFERROR('[4]3b - Schools Block'!F28,0)</f>
        <v>1561421.4905378395</v>
      </c>
      <c r="G19" s="79">
        <f>IFERROR('[4]3b - Schools Block'!G28,0)</f>
        <v>1572959.8345555782</v>
      </c>
      <c r="H19" s="98" t="s">
        <v>116</v>
      </c>
      <c r="I19" s="2"/>
    </row>
    <row r="20" spans="1:14" x14ac:dyDescent="0.25">
      <c r="A20" s="20"/>
      <c r="B20" s="97"/>
      <c r="C20" s="96"/>
      <c r="D20" s="96"/>
      <c r="E20" s="96"/>
      <c r="F20" s="96"/>
      <c r="G20" s="95"/>
      <c r="I20" s="2"/>
    </row>
    <row r="21" spans="1:14" ht="13.8" thickBot="1" x14ac:dyDescent="0.3">
      <c r="A21" s="20" t="s">
        <v>115</v>
      </c>
      <c r="B21" s="94">
        <f t="shared" ref="B21:G21" si="0">(-B15)+B19</f>
        <v>1426804</v>
      </c>
      <c r="C21" s="94">
        <f t="shared" si="0"/>
        <v>1589398.1300000004</v>
      </c>
      <c r="D21" s="94">
        <f t="shared" si="0"/>
        <v>1666927.5290000003</v>
      </c>
      <c r="E21" s="94">
        <f t="shared" si="0"/>
        <v>1687804.1494406317</v>
      </c>
      <c r="F21" s="94">
        <f t="shared" si="0"/>
        <v>1645712.8973121073</v>
      </c>
      <c r="G21" s="93">
        <f t="shared" si="0"/>
        <v>1551549.7338937258</v>
      </c>
      <c r="I21" s="2"/>
    </row>
    <row r="22" spans="1:14" ht="14.4" thickTop="1" thickBot="1" x14ac:dyDescent="0.3">
      <c r="A22" s="9"/>
      <c r="B22" s="54"/>
      <c r="C22" s="92"/>
      <c r="D22" s="92"/>
      <c r="E22" s="92"/>
      <c r="F22" s="92"/>
      <c r="G22" s="91"/>
      <c r="I22" s="2"/>
    </row>
    <row r="23" spans="1:14" x14ac:dyDescent="0.25">
      <c r="A23" s="15" t="s">
        <v>17</v>
      </c>
      <c r="B23" s="90"/>
      <c r="C23" s="90"/>
      <c r="D23" s="90"/>
      <c r="E23" s="90"/>
      <c r="F23" s="90"/>
      <c r="G23" s="89"/>
      <c r="I23" s="2"/>
    </row>
    <row r="24" spans="1:14" x14ac:dyDescent="0.25">
      <c r="A24" s="9"/>
      <c r="B24" s="88"/>
      <c r="C24" s="87"/>
      <c r="D24" s="87"/>
      <c r="E24" s="87"/>
      <c r="F24" s="87"/>
      <c r="G24" s="70"/>
      <c r="I24" s="2"/>
      <c r="K24" s="86" t="s">
        <v>114</v>
      </c>
    </row>
    <row r="25" spans="1:14" x14ac:dyDescent="0.25">
      <c r="A25" s="9" t="s">
        <v>113</v>
      </c>
      <c r="B25" s="42">
        <f>'[4]6 - Income &amp; Expenditure'!D375</f>
        <v>-69330</v>
      </c>
      <c r="C25" s="42">
        <f>IFERROR('[4]6 - Income &amp; Expenditure'!E375,0)</f>
        <v>-51221</v>
      </c>
      <c r="D25" s="42">
        <f>IFERROR('[4]6 - Income &amp; Expenditure'!F375,0)</f>
        <v>-50923</v>
      </c>
      <c r="E25" s="42">
        <f>IFERROR('[4]6 - Income &amp; Expenditure'!G375,0)</f>
        <v>-51519</v>
      </c>
      <c r="F25" s="42">
        <f>IFERROR('[4]6 - Income &amp; Expenditure'!H375,0)</f>
        <v>-51519</v>
      </c>
      <c r="G25" s="79">
        <f>IFERROR('[4]6 - Income &amp; Expenditure'!I375,0)</f>
        <v>-51669</v>
      </c>
      <c r="I25" s="2"/>
      <c r="J25" s="78">
        <f t="shared" ref="J25:J37" si="1">IFERROR((C25-B25)/B25,0)</f>
        <v>-0.26120005769508148</v>
      </c>
      <c r="K25" s="2" t="s">
        <v>112</v>
      </c>
      <c r="L25" s="1">
        <f>IF(OR(K25&lt;&gt;"",AND(ABS(J25)&lt;0.2499)),0,1)</f>
        <v>0</v>
      </c>
      <c r="M25" s="41">
        <f t="shared" ref="M25:M37" si="2">B25-C25</f>
        <v>-18109</v>
      </c>
      <c r="N25" s="1">
        <f t="shared" ref="N25:N37" si="3">IF(AND(AND(J25=0,M25&lt;&gt;0,K25="")),1,0)</f>
        <v>0</v>
      </c>
    </row>
    <row r="26" spans="1:14" x14ac:dyDescent="0.25">
      <c r="A26" s="9" t="s">
        <v>111</v>
      </c>
      <c r="B26" s="42">
        <f>'[4]6 - Income &amp; Expenditure'!D380</f>
        <v>0</v>
      </c>
      <c r="C26" s="42">
        <f>'[4]6 - Income &amp; Expenditure'!E380</f>
        <v>0</v>
      </c>
      <c r="D26" s="42">
        <f>'[4]6 - Income &amp; Expenditure'!F380</f>
        <v>0</v>
      </c>
      <c r="E26" s="42">
        <f>'[4]6 - Income &amp; Expenditure'!G380</f>
        <v>0</v>
      </c>
      <c r="F26" s="42">
        <f>'[4]6 - Income &amp; Expenditure'!H380</f>
        <v>0</v>
      </c>
      <c r="G26" s="79">
        <f>'[4]6 - Income &amp; Expenditure'!I380</f>
        <v>0</v>
      </c>
      <c r="I26" s="2"/>
      <c r="J26" s="78">
        <f t="shared" si="1"/>
        <v>0</v>
      </c>
      <c r="K26" s="2"/>
      <c r="L26" s="1">
        <f t="shared" ref="L26:L37" si="4">IF(OR(K26&lt;&gt;"",AND(ABS(J26)&lt;0.25)),0,1)</f>
        <v>0</v>
      </c>
      <c r="M26" s="41">
        <f t="shared" si="2"/>
        <v>0</v>
      </c>
      <c r="N26" s="1">
        <f t="shared" si="3"/>
        <v>0</v>
      </c>
    </row>
    <row r="27" spans="1:14" x14ac:dyDescent="0.25">
      <c r="A27" s="9" t="s">
        <v>110</v>
      </c>
      <c r="B27" s="42">
        <f>'[4]6 - Income &amp; Expenditure'!D386</f>
        <v>-76079.62</v>
      </c>
      <c r="C27" s="42">
        <f>'[4]6 - Income &amp; Expenditure'!E386</f>
        <v>-85068.080000000016</v>
      </c>
      <c r="D27" s="42">
        <f>'[4]6 - Income &amp; Expenditure'!F386</f>
        <v>-62772</v>
      </c>
      <c r="E27" s="42">
        <f>'[4]6 - Income &amp; Expenditure'!G386</f>
        <v>-46119</v>
      </c>
      <c r="F27" s="42">
        <f>'[4]6 - Income &amp; Expenditure'!H386</f>
        <v>-42189</v>
      </c>
      <c r="G27" s="79">
        <f>'[4]6 - Income &amp; Expenditure'!I386</f>
        <v>-42189</v>
      </c>
      <c r="I27" s="2"/>
      <c r="J27" s="78">
        <f t="shared" si="1"/>
        <v>0.11814543763494115</v>
      </c>
      <c r="K27" s="2"/>
      <c r="L27" s="1">
        <f t="shared" si="4"/>
        <v>0</v>
      </c>
      <c r="M27" s="41">
        <f t="shared" si="2"/>
        <v>8988.460000000021</v>
      </c>
      <c r="N27" s="1">
        <f t="shared" si="3"/>
        <v>0</v>
      </c>
    </row>
    <row r="28" spans="1:14" x14ac:dyDescent="0.25">
      <c r="A28" s="9" t="s">
        <v>109</v>
      </c>
      <c r="B28" s="42">
        <f>'[4]6 - Income &amp; Expenditure'!D392</f>
        <v>-1200</v>
      </c>
      <c r="C28" s="42">
        <f>'[4]6 - Income &amp; Expenditure'!E392</f>
        <v>0</v>
      </c>
      <c r="D28" s="42">
        <f>'[4]6 - Income &amp; Expenditure'!F392</f>
        <v>0</v>
      </c>
      <c r="E28" s="42">
        <f>'[4]6 - Income &amp; Expenditure'!G392</f>
        <v>0</v>
      </c>
      <c r="F28" s="42">
        <f>'[4]6 - Income &amp; Expenditure'!H392</f>
        <v>0</v>
      </c>
      <c r="G28" s="79">
        <f>'[4]6 - Income &amp; Expenditure'!I392</f>
        <v>0</v>
      </c>
      <c r="I28" s="2"/>
      <c r="J28" s="78">
        <f t="shared" si="1"/>
        <v>-1</v>
      </c>
      <c r="K28" s="2" t="s">
        <v>108</v>
      </c>
      <c r="L28" s="1">
        <f t="shared" si="4"/>
        <v>0</v>
      </c>
      <c r="M28" s="41">
        <f t="shared" si="2"/>
        <v>-1200</v>
      </c>
      <c r="N28" s="1">
        <f t="shared" si="3"/>
        <v>0</v>
      </c>
    </row>
    <row r="29" spans="1:14" x14ac:dyDescent="0.25">
      <c r="A29" s="9" t="s">
        <v>107</v>
      </c>
      <c r="B29" s="42">
        <f>'[4]6 - Income &amp; Expenditure'!D398</f>
        <v>729</v>
      </c>
      <c r="C29" s="42">
        <f>'[4]6 - Income &amp; Expenditure'!E398</f>
        <v>0</v>
      </c>
      <c r="D29" s="42">
        <f>'[4]6 - Income &amp; Expenditure'!F398</f>
        <v>0</v>
      </c>
      <c r="E29" s="42">
        <f>'[4]6 - Income &amp; Expenditure'!G398</f>
        <v>0</v>
      </c>
      <c r="F29" s="42">
        <f>'[4]6 - Income &amp; Expenditure'!H398</f>
        <v>0</v>
      </c>
      <c r="G29" s="79">
        <f>'[4]6 - Income &amp; Expenditure'!I398</f>
        <v>0</v>
      </c>
      <c r="I29" s="2"/>
      <c r="J29" s="78">
        <f t="shared" si="1"/>
        <v>-1</v>
      </c>
      <c r="K29" s="2" t="s">
        <v>106</v>
      </c>
      <c r="L29" s="1">
        <f t="shared" si="4"/>
        <v>0</v>
      </c>
      <c r="M29" s="41">
        <f t="shared" si="2"/>
        <v>729</v>
      </c>
      <c r="N29" s="1">
        <f t="shared" si="3"/>
        <v>0</v>
      </c>
    </row>
    <row r="30" spans="1:14" x14ac:dyDescent="0.25">
      <c r="A30" s="9" t="s">
        <v>105</v>
      </c>
      <c r="B30" s="42">
        <f>'[4]6 - Income &amp; Expenditure'!D403</f>
        <v>0</v>
      </c>
      <c r="C30" s="42">
        <f>'[4]6 - Income &amp; Expenditure'!E403</f>
        <v>0</v>
      </c>
      <c r="D30" s="42">
        <f>'[4]6 - Income &amp; Expenditure'!F403</f>
        <v>0</v>
      </c>
      <c r="E30" s="42">
        <f>'[4]6 - Income &amp; Expenditure'!G403</f>
        <v>0</v>
      </c>
      <c r="F30" s="42">
        <f>'[4]6 - Income &amp; Expenditure'!H403</f>
        <v>0</v>
      </c>
      <c r="G30" s="79">
        <f>'[4]6 - Income &amp; Expenditure'!I403</f>
        <v>0</v>
      </c>
      <c r="I30" s="2"/>
      <c r="J30" s="78">
        <f t="shared" si="1"/>
        <v>0</v>
      </c>
      <c r="K30" s="2"/>
      <c r="L30" s="1">
        <f t="shared" si="4"/>
        <v>0</v>
      </c>
      <c r="M30" s="41">
        <f t="shared" si="2"/>
        <v>0</v>
      </c>
      <c r="N30" s="1">
        <f t="shared" si="3"/>
        <v>0</v>
      </c>
    </row>
    <row r="31" spans="1:14" x14ac:dyDescent="0.25">
      <c r="A31" s="9" t="s">
        <v>104</v>
      </c>
      <c r="B31" s="42">
        <f>'[4]6 - Income &amp; Expenditure'!D419</f>
        <v>-18590.55</v>
      </c>
      <c r="C31" s="42">
        <f>'[4]6 - Income &amp; Expenditure'!E419</f>
        <v>-7800</v>
      </c>
      <c r="D31" s="42">
        <f>'[4]6 - Income &amp; Expenditure'!F419</f>
        <v>-7500</v>
      </c>
      <c r="E31" s="42">
        <f>'[4]6 - Income &amp; Expenditure'!G419</f>
        <v>-7500</v>
      </c>
      <c r="F31" s="42">
        <f>'[4]6 - Income &amp; Expenditure'!H419</f>
        <v>-7500</v>
      </c>
      <c r="G31" s="79">
        <f>'[4]6 - Income &amp; Expenditure'!I419</f>
        <v>-7500</v>
      </c>
      <c r="I31" s="2"/>
      <c r="J31" s="78">
        <f t="shared" si="1"/>
        <v>-0.58043199367420539</v>
      </c>
      <c r="K31" s="2" t="s">
        <v>103</v>
      </c>
      <c r="L31" s="1">
        <f t="shared" si="4"/>
        <v>0</v>
      </c>
      <c r="M31" s="41">
        <f t="shared" si="2"/>
        <v>-10790.55</v>
      </c>
      <c r="N31" s="1">
        <f t="shared" si="3"/>
        <v>0</v>
      </c>
    </row>
    <row r="32" spans="1:14" x14ac:dyDescent="0.25">
      <c r="A32" s="9" t="s">
        <v>102</v>
      </c>
      <c r="B32" s="42">
        <f>'[4]6 - Income &amp; Expenditure'!D424</f>
        <v>-5801.3</v>
      </c>
      <c r="C32" s="42">
        <f>'[4]6 - Income &amp; Expenditure'!E424</f>
        <v>-6000</v>
      </c>
      <c r="D32" s="42">
        <f>'[4]6 - Income &amp; Expenditure'!F424</f>
        <v>-6000</v>
      </c>
      <c r="E32" s="42">
        <f>'[4]6 - Income &amp; Expenditure'!G424</f>
        <v>-6000</v>
      </c>
      <c r="F32" s="42">
        <f>'[4]6 - Income &amp; Expenditure'!H424</f>
        <v>-6000</v>
      </c>
      <c r="G32" s="79">
        <f>'[4]6 - Income &amp; Expenditure'!I424</f>
        <v>-6000</v>
      </c>
      <c r="I32" s="2"/>
      <c r="J32" s="78">
        <f t="shared" si="1"/>
        <v>3.4250943753986143E-2</v>
      </c>
      <c r="K32" s="2"/>
      <c r="L32" s="1">
        <f t="shared" si="4"/>
        <v>0</v>
      </c>
      <c r="M32" s="41">
        <f t="shared" si="2"/>
        <v>198.69999999999982</v>
      </c>
      <c r="N32" s="1">
        <f t="shared" si="3"/>
        <v>0</v>
      </c>
    </row>
    <row r="33" spans="1:14" x14ac:dyDescent="0.25">
      <c r="A33" s="9" t="s">
        <v>101</v>
      </c>
      <c r="B33" s="42">
        <f>'[4]6 - Income &amp; Expenditure'!D429</f>
        <v>-20580.38</v>
      </c>
      <c r="C33" s="42">
        <f>'[4]6 - Income &amp; Expenditure'!E429</f>
        <v>-11000</v>
      </c>
      <c r="D33" s="42">
        <f>'[4]6 - Income &amp; Expenditure'!F429</f>
        <v>0</v>
      </c>
      <c r="E33" s="42">
        <f>'[4]6 - Income &amp; Expenditure'!G429</f>
        <v>0</v>
      </c>
      <c r="F33" s="42">
        <f>'[4]6 - Income &amp; Expenditure'!H429</f>
        <v>0</v>
      </c>
      <c r="G33" s="79">
        <f>'[4]6 - Income &amp; Expenditure'!I429</f>
        <v>0</v>
      </c>
      <c r="I33" s="2"/>
      <c r="J33" s="78">
        <f t="shared" si="1"/>
        <v>-0.46551035500802224</v>
      </c>
      <c r="K33" s="2" t="s">
        <v>100</v>
      </c>
      <c r="L33" s="1">
        <f t="shared" si="4"/>
        <v>0</v>
      </c>
      <c r="M33" s="41">
        <f t="shared" si="2"/>
        <v>-9580.380000000001</v>
      </c>
      <c r="N33" s="1">
        <f t="shared" si="3"/>
        <v>0</v>
      </c>
    </row>
    <row r="34" spans="1:14" x14ac:dyDescent="0.25">
      <c r="A34" s="9" t="s">
        <v>99</v>
      </c>
      <c r="B34" s="42">
        <f>'[4]6 - Income &amp; Expenditure'!D436</f>
        <v>-8627.2199999999993</v>
      </c>
      <c r="C34" s="42">
        <f>'[4]6 - Income &amp; Expenditure'!E436</f>
        <v>-5500</v>
      </c>
      <c r="D34" s="42">
        <f>'[4]6 - Income &amp; Expenditure'!F436</f>
        <v>0</v>
      </c>
      <c r="E34" s="42">
        <f>'[4]6 - Income &amp; Expenditure'!G436</f>
        <v>0</v>
      </c>
      <c r="F34" s="42">
        <f>'[4]6 - Income &amp; Expenditure'!H436</f>
        <v>0</v>
      </c>
      <c r="G34" s="79">
        <f>'[4]6 - Income &amp; Expenditure'!I436</f>
        <v>0</v>
      </c>
      <c r="I34" s="2"/>
      <c r="J34" s="78">
        <f t="shared" si="1"/>
        <v>-0.36248293192940478</v>
      </c>
      <c r="K34" s="2" t="s">
        <v>98</v>
      </c>
      <c r="L34" s="1">
        <f t="shared" si="4"/>
        <v>0</v>
      </c>
      <c r="M34" s="41">
        <f t="shared" si="2"/>
        <v>-3127.2199999999993</v>
      </c>
      <c r="N34" s="1">
        <f t="shared" si="3"/>
        <v>0</v>
      </c>
    </row>
    <row r="35" spans="1:14" x14ac:dyDescent="0.25">
      <c r="A35" s="9" t="s">
        <v>97</v>
      </c>
      <c r="B35" s="42">
        <f>'[4]6 - Income &amp; Expenditure'!D441</f>
        <v>-5284.05</v>
      </c>
      <c r="C35" s="42">
        <f>'[4]6 - Income &amp; Expenditure'!E441</f>
        <v>-11500</v>
      </c>
      <c r="D35" s="42">
        <f>'[4]6 - Income &amp; Expenditure'!F441</f>
        <v>-11500</v>
      </c>
      <c r="E35" s="42">
        <f>'[4]6 - Income &amp; Expenditure'!G441</f>
        <v>-11500</v>
      </c>
      <c r="F35" s="42">
        <f>'[4]6 - Income &amp; Expenditure'!H441</f>
        <v>-11500</v>
      </c>
      <c r="G35" s="79">
        <f>'[4]6 - Income &amp; Expenditure'!I441</f>
        <v>-11500</v>
      </c>
      <c r="I35" s="2"/>
      <c r="J35" s="78">
        <f t="shared" si="1"/>
        <v>1.1763609352674558</v>
      </c>
      <c r="K35" s="2" t="s">
        <v>96</v>
      </c>
      <c r="L35" s="1">
        <f t="shared" si="4"/>
        <v>0</v>
      </c>
      <c r="M35" s="41">
        <f t="shared" si="2"/>
        <v>6215.95</v>
      </c>
      <c r="N35" s="1">
        <f t="shared" si="3"/>
        <v>0</v>
      </c>
    </row>
    <row r="36" spans="1:14" x14ac:dyDescent="0.25">
      <c r="A36" s="9" t="s">
        <v>95</v>
      </c>
      <c r="B36" s="42">
        <f>'[4]6 - Income &amp; Expenditure'!D446</f>
        <v>0</v>
      </c>
      <c r="C36" s="42">
        <f>'[4]6 - Income &amp; Expenditure'!E446</f>
        <v>0</v>
      </c>
      <c r="D36" s="42">
        <f>'[4]6 - Income &amp; Expenditure'!F446</f>
        <v>0</v>
      </c>
      <c r="E36" s="42">
        <f>'[4]6 - Income &amp; Expenditure'!G446</f>
        <v>0</v>
      </c>
      <c r="F36" s="42">
        <f>'[4]6 - Income &amp; Expenditure'!H446</f>
        <v>0</v>
      </c>
      <c r="G36" s="79">
        <f>'[4]6 - Income &amp; Expenditure'!I446</f>
        <v>0</v>
      </c>
      <c r="I36" s="2"/>
      <c r="J36" s="78">
        <f t="shared" si="1"/>
        <v>0</v>
      </c>
      <c r="K36" s="2"/>
      <c r="L36" s="1">
        <f t="shared" si="4"/>
        <v>0</v>
      </c>
      <c r="M36" s="41">
        <f t="shared" si="2"/>
        <v>0</v>
      </c>
      <c r="N36" s="1">
        <f t="shared" si="3"/>
        <v>0</v>
      </c>
    </row>
    <row r="37" spans="1:14" x14ac:dyDescent="0.25">
      <c r="A37" s="9" t="s">
        <v>94</v>
      </c>
      <c r="B37" s="42">
        <f>'[4]6 - Income &amp; Expenditure'!D452</f>
        <v>-18435.05</v>
      </c>
      <c r="C37" s="42">
        <f>'[4]6 - Income &amp; Expenditure'!E452</f>
        <v>0</v>
      </c>
      <c r="D37" s="42">
        <f>'[4]6 - Income &amp; Expenditure'!F452</f>
        <v>0</v>
      </c>
      <c r="E37" s="42">
        <f>'[4]6 - Income &amp; Expenditure'!G452</f>
        <v>0</v>
      </c>
      <c r="F37" s="42">
        <f>'[4]6 - Income &amp; Expenditure'!H452</f>
        <v>0</v>
      </c>
      <c r="G37" s="79">
        <f>'[4]6 - Income &amp; Expenditure'!I452</f>
        <v>0</v>
      </c>
      <c r="I37" s="2"/>
      <c r="J37" s="78">
        <f t="shared" si="1"/>
        <v>-1</v>
      </c>
      <c r="K37" s="2" t="s">
        <v>93</v>
      </c>
      <c r="L37" s="1">
        <f t="shared" si="4"/>
        <v>0</v>
      </c>
      <c r="M37" s="41">
        <f t="shared" si="2"/>
        <v>-18435.05</v>
      </c>
      <c r="N37" s="1">
        <f t="shared" si="3"/>
        <v>0</v>
      </c>
    </row>
    <row r="38" spans="1:14" x14ac:dyDescent="0.25">
      <c r="A38" s="20" t="s">
        <v>92</v>
      </c>
      <c r="B38" s="85">
        <f t="shared" ref="B38:G38" si="5">SUM(B25:B37)</f>
        <v>-223199.16999999995</v>
      </c>
      <c r="C38" s="85">
        <f t="shared" si="5"/>
        <v>-178089.08000000002</v>
      </c>
      <c r="D38" s="85">
        <f t="shared" si="5"/>
        <v>-138695</v>
      </c>
      <c r="E38" s="85">
        <f t="shared" si="5"/>
        <v>-122638</v>
      </c>
      <c r="F38" s="85">
        <f t="shared" si="5"/>
        <v>-118708</v>
      </c>
      <c r="G38" s="84">
        <f t="shared" si="5"/>
        <v>-118858</v>
      </c>
      <c r="I38" s="2"/>
    </row>
    <row r="39" spans="1:14" x14ac:dyDescent="0.25">
      <c r="A39" s="20"/>
      <c r="B39" s="42"/>
      <c r="C39" s="82"/>
      <c r="D39" s="42"/>
      <c r="E39" s="42"/>
      <c r="F39" s="42"/>
      <c r="G39" s="43"/>
      <c r="I39" s="2"/>
    </row>
    <row r="40" spans="1:14" ht="13.8" thickBot="1" x14ac:dyDescent="0.3">
      <c r="A40" s="20" t="s">
        <v>91</v>
      </c>
      <c r="B40" s="83">
        <f t="shared" ref="B40:G40" si="6">SUM(B38)-B19</f>
        <v>-1588206.17</v>
      </c>
      <c r="C40" s="83">
        <f t="shared" si="6"/>
        <v>-1679067.08</v>
      </c>
      <c r="D40" s="83">
        <f t="shared" si="6"/>
        <v>-1668468</v>
      </c>
      <c r="E40" s="83">
        <f t="shared" si="6"/>
        <v>-1677028.6672018303</v>
      </c>
      <c r="F40" s="83">
        <f t="shared" si="6"/>
        <v>-1680129.4905378395</v>
      </c>
      <c r="G40" s="83">
        <f t="shared" si="6"/>
        <v>-1691817.8345555782</v>
      </c>
      <c r="H40" s="9"/>
      <c r="I40" s="2"/>
    </row>
    <row r="41" spans="1:14" ht="13.8" thickTop="1" x14ac:dyDescent="0.25">
      <c r="A41" s="20"/>
      <c r="B41" s="42"/>
      <c r="C41" s="82"/>
      <c r="D41" s="42"/>
      <c r="E41" s="42"/>
      <c r="F41" s="42"/>
      <c r="G41" s="43"/>
      <c r="I41" s="2"/>
    </row>
    <row r="42" spans="1:14" x14ac:dyDescent="0.25">
      <c r="A42" s="20" t="s">
        <v>6</v>
      </c>
      <c r="B42" s="81"/>
      <c r="C42" s="71"/>
      <c r="D42" s="71"/>
      <c r="E42" s="71"/>
      <c r="F42" s="71"/>
      <c r="G42" s="70"/>
      <c r="I42" s="2"/>
    </row>
    <row r="43" spans="1:14" x14ac:dyDescent="0.25">
      <c r="A43" s="9"/>
      <c r="B43" s="54"/>
      <c r="C43" s="71"/>
      <c r="D43" s="71"/>
      <c r="E43" s="71"/>
      <c r="F43" s="71"/>
      <c r="G43" s="70"/>
      <c r="I43" s="2"/>
    </row>
    <row r="44" spans="1:14" x14ac:dyDescent="0.25">
      <c r="A44" s="9" t="s">
        <v>90</v>
      </c>
      <c r="B44" s="80">
        <f>'[4]6 - Income &amp; Expenditure'!D15</f>
        <v>758493.19</v>
      </c>
      <c r="C44" s="80">
        <f>'[4]6 - Income &amp; Expenditure'!E15</f>
        <v>795808</v>
      </c>
      <c r="D44" s="80">
        <f>'[4]6 - Income &amp; Expenditure'!F15</f>
        <v>815125.91975286033</v>
      </c>
      <c r="E44" s="80">
        <f>'[4]6 - Income &amp; Expenditure'!G15</f>
        <v>845899.27168112097</v>
      </c>
      <c r="F44" s="80">
        <f>'[4]6 - Income &amp; Expenditure'!H15</f>
        <v>878815.10358226427</v>
      </c>
      <c r="G44" s="79">
        <f>'[4]6 - Income &amp; Expenditure'!I15</f>
        <v>909563.46346172772</v>
      </c>
      <c r="I44" s="2"/>
      <c r="J44" s="78">
        <f t="shared" ref="J44:J74" si="7">IFERROR((C44-B44)/B44,0)</f>
        <v>4.9195972346172359E-2</v>
      </c>
      <c r="K44" s="2"/>
      <c r="L44" s="1">
        <f t="shared" ref="L44:L74" si="8">IF(OR(K44&lt;&gt;"",AND(ABS(J44)&lt;0.25)),0,1)</f>
        <v>0</v>
      </c>
      <c r="M44" s="41">
        <f t="shared" ref="M44:M74" si="9">B44-C44</f>
        <v>-37314.810000000056</v>
      </c>
      <c r="N44" s="1">
        <f t="shared" ref="N44:N74" si="10">IF(AND(AND(J44=0,M44&lt;&gt;0,K44="")),1,0)</f>
        <v>0</v>
      </c>
    </row>
    <row r="45" spans="1:14" x14ac:dyDescent="0.25">
      <c r="A45" s="9" t="s">
        <v>89</v>
      </c>
      <c r="B45" s="80">
        <f>'[4]6 - Income &amp; Expenditure'!D27</f>
        <v>0</v>
      </c>
      <c r="C45" s="80">
        <f>'[4]6 - Income &amp; Expenditure'!E27</f>
        <v>0</v>
      </c>
      <c r="D45" s="80">
        <f>'[4]6 - Income &amp; Expenditure'!F27</f>
        <v>0</v>
      </c>
      <c r="E45" s="80">
        <f>'[4]6 - Income &amp; Expenditure'!G27</f>
        <v>0</v>
      </c>
      <c r="F45" s="80">
        <f>'[4]6 - Income &amp; Expenditure'!H27</f>
        <v>0</v>
      </c>
      <c r="G45" s="79">
        <f>'[4]6 - Income &amp; Expenditure'!I27</f>
        <v>0</v>
      </c>
      <c r="I45" s="2"/>
      <c r="J45" s="78">
        <f t="shared" si="7"/>
        <v>0</v>
      </c>
      <c r="K45" s="2"/>
      <c r="L45" s="1">
        <f t="shared" si="8"/>
        <v>0</v>
      </c>
      <c r="M45" s="41">
        <f t="shared" si="9"/>
        <v>0</v>
      </c>
      <c r="N45" s="1">
        <f t="shared" si="10"/>
        <v>0</v>
      </c>
    </row>
    <row r="46" spans="1:14" x14ac:dyDescent="0.25">
      <c r="A46" s="9" t="s">
        <v>88</v>
      </c>
      <c r="B46" s="80">
        <f>'[4]6 - Income &amp; Expenditure'!D51</f>
        <v>335028.84000000003</v>
      </c>
      <c r="C46" s="80">
        <f>'[4]6 - Income &amp; Expenditure'!E51</f>
        <v>381573</v>
      </c>
      <c r="D46" s="80">
        <f>'[4]6 - Income &amp; Expenditure'!F51</f>
        <v>395368.29274965415</v>
      </c>
      <c r="E46" s="80">
        <f>'[4]6 - Income &amp; Expenditure'!G51</f>
        <v>403431.10118372034</v>
      </c>
      <c r="F46" s="80">
        <f>'[4]6 - Income &amp; Expenditure'!H51</f>
        <v>420424.48647730553</v>
      </c>
      <c r="G46" s="79">
        <f>'[4]6 - Income &amp; Expenditure'!I51</f>
        <v>437792.2140938121</v>
      </c>
      <c r="I46" s="2"/>
      <c r="J46" s="78">
        <f t="shared" si="7"/>
        <v>0.13892583098219238</v>
      </c>
      <c r="K46" s="2"/>
      <c r="L46" s="1">
        <f t="shared" si="8"/>
        <v>0</v>
      </c>
      <c r="M46" s="41">
        <f t="shared" si="9"/>
        <v>-46544.159999999974</v>
      </c>
      <c r="N46" s="1">
        <f t="shared" si="10"/>
        <v>0</v>
      </c>
    </row>
    <row r="47" spans="1:14" x14ac:dyDescent="0.25">
      <c r="A47" s="9" t="s">
        <v>87</v>
      </c>
      <c r="B47" s="80">
        <f>'[4]6 - Income &amp; Expenditure'!D63</f>
        <v>26770.06</v>
      </c>
      <c r="C47" s="80">
        <f>'[4]6 - Income &amp; Expenditure'!E63</f>
        <v>13317</v>
      </c>
      <c r="D47" s="80">
        <f>'[4]6 - Income &amp; Expenditure'!F63</f>
        <v>13849.248435210809</v>
      </c>
      <c r="E47" s="80">
        <f>'[4]6 - Income &amp; Expenditure'!G63</f>
        <v>14403.218372619245</v>
      </c>
      <c r="F47" s="80">
        <f>'[4]6 - Income &amp; Expenditure'!H63</f>
        <v>14979.347107524014</v>
      </c>
      <c r="G47" s="79">
        <f>'[4]6 - Income &amp; Expenditure'!I63</f>
        <v>15578.520991824973</v>
      </c>
      <c r="I47" s="2"/>
      <c r="J47" s="78">
        <f t="shared" si="7"/>
        <v>-0.50254127185370523</v>
      </c>
      <c r="K47" s="2" t="s">
        <v>83</v>
      </c>
      <c r="L47" s="1">
        <f t="shared" si="8"/>
        <v>0</v>
      </c>
      <c r="M47" s="41">
        <f t="shared" si="9"/>
        <v>13453.060000000001</v>
      </c>
      <c r="N47" s="1">
        <f t="shared" si="10"/>
        <v>0</v>
      </c>
    </row>
    <row r="48" spans="1:14" x14ac:dyDescent="0.25">
      <c r="A48" s="9" t="s">
        <v>86</v>
      </c>
      <c r="B48" s="80">
        <f>'[4]6 - Income &amp; Expenditure'!D75</f>
        <v>97281.88</v>
      </c>
      <c r="C48" s="80">
        <f>'[4]6 - Income &amp; Expenditure'!E75</f>
        <v>91774</v>
      </c>
      <c r="D48" s="80">
        <f>'[4]6 - Income &amp; Expenditure'!F75</f>
        <v>98626.511658076502</v>
      </c>
      <c r="E48" s="80">
        <f>'[4]6 - Income &amp; Expenditure'!G75</f>
        <v>102723.98926083988</v>
      </c>
      <c r="F48" s="80">
        <f>'[4]6 - Income &amp; Expenditure'!H75</f>
        <v>106985.30915391144</v>
      </c>
      <c r="G48" s="79">
        <f>'[4]6 - Income &amp; Expenditure'!I75</f>
        <v>111417.03111141457</v>
      </c>
      <c r="I48" s="2"/>
      <c r="J48" s="78">
        <f t="shared" si="7"/>
        <v>-5.6617738061805596E-2</v>
      </c>
      <c r="K48" s="2"/>
      <c r="L48" s="1">
        <f t="shared" si="8"/>
        <v>0</v>
      </c>
      <c r="M48" s="41">
        <f t="shared" si="9"/>
        <v>5507.8800000000047</v>
      </c>
      <c r="N48" s="1">
        <f t="shared" si="10"/>
        <v>0</v>
      </c>
    </row>
    <row r="49" spans="1:14" x14ac:dyDescent="0.25">
      <c r="A49" s="9" t="s">
        <v>85</v>
      </c>
      <c r="B49" s="80">
        <f>'[4]6 - Income &amp; Expenditure'!D83</f>
        <v>0</v>
      </c>
      <c r="C49" s="80">
        <f>'[4]6 - Income &amp; Expenditure'!E83</f>
        <v>0</v>
      </c>
      <c r="D49" s="80">
        <f>'[4]6 - Income &amp; Expenditure'!F83</f>
        <v>0</v>
      </c>
      <c r="E49" s="80">
        <f>'[4]6 - Income &amp; Expenditure'!G83</f>
        <v>0</v>
      </c>
      <c r="F49" s="80">
        <f>'[4]6 - Income &amp; Expenditure'!H83</f>
        <v>0</v>
      </c>
      <c r="G49" s="79">
        <f>'[4]6 - Income &amp; Expenditure'!I83</f>
        <v>0</v>
      </c>
      <c r="I49" s="2"/>
      <c r="J49" s="78">
        <f t="shared" si="7"/>
        <v>0</v>
      </c>
      <c r="K49" s="2"/>
      <c r="L49" s="1">
        <f t="shared" si="8"/>
        <v>0</v>
      </c>
      <c r="M49" s="41">
        <f t="shared" si="9"/>
        <v>0</v>
      </c>
      <c r="N49" s="1">
        <f t="shared" si="10"/>
        <v>0</v>
      </c>
    </row>
    <row r="50" spans="1:14" x14ac:dyDescent="0.25">
      <c r="A50" s="9" t="s">
        <v>84</v>
      </c>
      <c r="B50" s="80">
        <f>'[4]6 - Income &amp; Expenditure'!D108</f>
        <v>-19211.110000000004</v>
      </c>
      <c r="C50" s="80">
        <f>'[4]6 - Income &amp; Expenditure'!E108</f>
        <v>-13314.159999999996</v>
      </c>
      <c r="D50" s="80">
        <f>'[4]6 - Income &amp; Expenditure'!F108</f>
        <v>17665.482607789509</v>
      </c>
      <c r="E50" s="80">
        <f>'[4]6 - Income &amp; Expenditure'!G108</f>
        <v>25552.139134791731</v>
      </c>
      <c r="F50" s="80">
        <f>'[4]6 - Income &amp; Expenditure'!H108</f>
        <v>26921.92799190935</v>
      </c>
      <c r="G50" s="79">
        <f>'[4]6 - Income &amp; Expenditure'!I108</f>
        <v>27129.86580128815</v>
      </c>
      <c r="I50" s="2"/>
      <c r="J50" s="78">
        <f t="shared" si="7"/>
        <v>-0.30695519415588202</v>
      </c>
      <c r="K50" s="2" t="s">
        <v>83</v>
      </c>
      <c r="L50" s="1">
        <f t="shared" si="8"/>
        <v>0</v>
      </c>
      <c r="M50" s="41">
        <f t="shared" si="9"/>
        <v>-5896.950000000008</v>
      </c>
      <c r="N50" s="1">
        <f t="shared" si="10"/>
        <v>0</v>
      </c>
    </row>
    <row r="51" spans="1:14" x14ac:dyDescent="0.25">
      <c r="A51" s="9" t="s">
        <v>82</v>
      </c>
      <c r="B51" s="80">
        <f>'[4]6 - Income &amp; Expenditure'!D135</f>
        <v>5632.48</v>
      </c>
      <c r="C51" s="80">
        <f>'[4]6 - Income &amp; Expenditure'!E135</f>
        <v>6152.2</v>
      </c>
      <c r="D51" s="80">
        <f>'[4]6 - Income &amp; Expenditure'!F135</f>
        <v>6272.831107607667</v>
      </c>
      <c r="E51" s="80">
        <f>'[4]6 - Income &amp; Expenditure'!G135</f>
        <v>6445.3386782719663</v>
      </c>
      <c r="F51" s="80">
        <f>'[4]6 - Income &amp; Expenditure'!H135</f>
        <v>6662.207454994902</v>
      </c>
      <c r="G51" s="79">
        <f>'[4]6 - Income &amp; Expenditure'!I135</f>
        <v>6862.3500143980809</v>
      </c>
      <c r="I51" s="2"/>
      <c r="J51" s="78">
        <f t="shared" si="7"/>
        <v>9.2271965457489474E-2</v>
      </c>
      <c r="K51" s="2"/>
      <c r="L51" s="1">
        <f t="shared" si="8"/>
        <v>0</v>
      </c>
      <c r="M51" s="41">
        <f t="shared" si="9"/>
        <v>-519.72000000000025</v>
      </c>
      <c r="N51" s="1">
        <f t="shared" si="10"/>
        <v>0</v>
      </c>
    </row>
    <row r="52" spans="1:14" x14ac:dyDescent="0.25">
      <c r="A52" s="9" t="s">
        <v>81</v>
      </c>
      <c r="B52" s="80">
        <f>'[4]6 - Income &amp; Expenditure'!D142</f>
        <v>8053.6</v>
      </c>
      <c r="C52" s="80">
        <f>'[4]6 - Income &amp; Expenditure'!E142</f>
        <v>3500</v>
      </c>
      <c r="D52" s="80">
        <f>'[4]6 - Income &amp; Expenditure'!F142</f>
        <v>6000</v>
      </c>
      <c r="E52" s="80">
        <f>'[4]6 - Income &amp; Expenditure'!G142</f>
        <v>3500</v>
      </c>
      <c r="F52" s="80">
        <f>'[4]6 - Income &amp; Expenditure'!H142</f>
        <v>3500</v>
      </c>
      <c r="G52" s="79">
        <f>'[4]6 - Income &amp; Expenditure'!I142</f>
        <v>3500</v>
      </c>
      <c r="I52" s="2"/>
      <c r="J52" s="78">
        <f t="shared" si="7"/>
        <v>-0.56541174133306848</v>
      </c>
      <c r="K52" s="2" t="s">
        <v>80</v>
      </c>
      <c r="L52" s="1">
        <f t="shared" si="8"/>
        <v>0</v>
      </c>
      <c r="M52" s="41">
        <f t="shared" si="9"/>
        <v>4553.6000000000004</v>
      </c>
      <c r="N52" s="1">
        <f t="shared" si="10"/>
        <v>0</v>
      </c>
    </row>
    <row r="53" spans="1:14" x14ac:dyDescent="0.25">
      <c r="A53" s="9" t="s">
        <v>79</v>
      </c>
      <c r="B53" s="80">
        <f>'[4]6 - Income &amp; Expenditure'!D148</f>
        <v>15281.71</v>
      </c>
      <c r="C53" s="80">
        <f>'[4]6 - Income &amp; Expenditure'!E148</f>
        <v>18465</v>
      </c>
      <c r="D53" s="80">
        <f>'[4]6 - Income &amp; Expenditure'!F148</f>
        <v>18834.3</v>
      </c>
      <c r="E53" s="80">
        <f>'[4]6 - Income &amp; Expenditure'!G148</f>
        <v>19210.986000000001</v>
      </c>
      <c r="F53" s="80">
        <f>'[4]6 - Income &amp; Expenditure'!H148</f>
        <v>19595.205720000002</v>
      </c>
      <c r="G53" s="79">
        <f>'[4]6 - Income &amp; Expenditure'!I148</f>
        <v>19987.109834400002</v>
      </c>
      <c r="I53" s="2"/>
      <c r="J53" s="78">
        <f t="shared" si="7"/>
        <v>0.20830718551785116</v>
      </c>
      <c r="K53" s="2"/>
      <c r="L53" s="1">
        <f t="shared" si="8"/>
        <v>0</v>
      </c>
      <c r="M53" s="41">
        <f t="shared" si="9"/>
        <v>-3183.2900000000009</v>
      </c>
      <c r="N53" s="1">
        <f t="shared" si="10"/>
        <v>0</v>
      </c>
    </row>
    <row r="54" spans="1:14" x14ac:dyDescent="0.25">
      <c r="A54" s="9" t="s">
        <v>78</v>
      </c>
      <c r="B54" s="80">
        <f>'[4]6 - Income &amp; Expenditure'!D155</f>
        <v>6271.52</v>
      </c>
      <c r="C54" s="80">
        <f>'[4]6 - Income &amp; Expenditure'!E155</f>
        <v>8925</v>
      </c>
      <c r="D54" s="80">
        <f>'[4]6 - Income &amp; Expenditure'!F155</f>
        <v>9103.5</v>
      </c>
      <c r="E54" s="80">
        <f>'[4]6 - Income &amp; Expenditure'!G155</f>
        <v>9285.57</v>
      </c>
      <c r="F54" s="80">
        <f>'[4]6 - Income &amp; Expenditure'!H155</f>
        <v>9471.2813999999998</v>
      </c>
      <c r="G54" s="79">
        <f>'[4]6 - Income &amp; Expenditure'!I155</f>
        <v>9660.7070280000007</v>
      </c>
      <c r="I54" s="2"/>
      <c r="J54" s="78">
        <f t="shared" si="7"/>
        <v>0.42309998214149031</v>
      </c>
      <c r="K54" s="2" t="s">
        <v>77</v>
      </c>
      <c r="L54" s="1">
        <f t="shared" si="8"/>
        <v>0</v>
      </c>
      <c r="M54" s="41">
        <f t="shared" si="9"/>
        <v>-2653.4799999999996</v>
      </c>
      <c r="N54" s="1">
        <f t="shared" si="10"/>
        <v>0</v>
      </c>
    </row>
    <row r="55" spans="1:14" x14ac:dyDescent="0.25">
      <c r="A55" s="9" t="s">
        <v>76</v>
      </c>
      <c r="B55" s="80">
        <f>'[4]6 - Income &amp; Expenditure'!D163</f>
        <v>28662.02</v>
      </c>
      <c r="C55" s="80">
        <f>'[4]6 - Income &amp; Expenditure'!E163</f>
        <v>18000</v>
      </c>
      <c r="D55" s="80">
        <f>'[4]6 - Income &amp; Expenditure'!F163</f>
        <v>10000</v>
      </c>
      <c r="E55" s="80">
        <f>'[4]6 - Income &amp; Expenditure'!G163</f>
        <v>10000</v>
      </c>
      <c r="F55" s="80">
        <f>'[4]6 - Income &amp; Expenditure'!H163</f>
        <v>10000</v>
      </c>
      <c r="G55" s="79">
        <f>'[4]6 - Income &amp; Expenditure'!I163</f>
        <v>10000</v>
      </c>
      <c r="I55" s="2"/>
      <c r="J55" s="78">
        <f t="shared" si="7"/>
        <v>-0.37199122741523455</v>
      </c>
      <c r="K55" s="2" t="s">
        <v>75</v>
      </c>
      <c r="L55" s="1">
        <f t="shared" si="8"/>
        <v>0</v>
      </c>
      <c r="M55" s="41">
        <f t="shared" si="9"/>
        <v>10662.02</v>
      </c>
      <c r="N55" s="1">
        <f t="shared" si="10"/>
        <v>0</v>
      </c>
    </row>
    <row r="56" spans="1:14" x14ac:dyDescent="0.25">
      <c r="A56" s="9" t="s">
        <v>74</v>
      </c>
      <c r="B56" s="80">
        <f>'[4]6 - Income &amp; Expenditure'!D168</f>
        <v>4793.4399999999996</v>
      </c>
      <c r="C56" s="80">
        <f>'[4]6 - Income &amp; Expenditure'!E168</f>
        <v>4000</v>
      </c>
      <c r="D56" s="80">
        <f>'[4]6 - Income &amp; Expenditure'!F168</f>
        <v>4200</v>
      </c>
      <c r="E56" s="80">
        <f>'[4]6 - Income &amp; Expenditure'!G168</f>
        <v>4410</v>
      </c>
      <c r="F56" s="80">
        <f>'[4]6 - Income &amp; Expenditure'!H168</f>
        <v>4630.5</v>
      </c>
      <c r="G56" s="79">
        <f>'[4]6 - Income &amp; Expenditure'!I168</f>
        <v>4862.0250000000005</v>
      </c>
      <c r="I56" s="2"/>
      <c r="J56" s="78">
        <f t="shared" si="7"/>
        <v>-0.16552621916619373</v>
      </c>
      <c r="K56" s="2"/>
      <c r="L56" s="1">
        <f t="shared" si="8"/>
        <v>0</v>
      </c>
      <c r="M56" s="41">
        <f t="shared" si="9"/>
        <v>793.4399999999996</v>
      </c>
      <c r="N56" s="1">
        <f t="shared" si="10"/>
        <v>0</v>
      </c>
    </row>
    <row r="57" spans="1:14" x14ac:dyDescent="0.25">
      <c r="A57" s="9" t="s">
        <v>73</v>
      </c>
      <c r="B57" s="80">
        <f>'[4]6 - Income &amp; Expenditure'!D174</f>
        <v>29450.94</v>
      </c>
      <c r="C57" s="80">
        <f>'[4]6 - Income &amp; Expenditure'!E174</f>
        <v>32770</v>
      </c>
      <c r="D57" s="80">
        <f>'[4]6 - Income &amp; Expenditure'!F174</f>
        <v>33420</v>
      </c>
      <c r="E57" s="80">
        <f>'[4]6 - Income &amp; Expenditure'!G174</f>
        <v>34083</v>
      </c>
      <c r="F57" s="80">
        <f>'[4]6 - Income &amp; Expenditure'!H174</f>
        <v>34759.26</v>
      </c>
      <c r="G57" s="79">
        <f>'[4]6 - Income &amp; Expenditure'!I174</f>
        <v>35449.0452</v>
      </c>
      <c r="I57" s="2"/>
      <c r="J57" s="78">
        <f t="shared" si="7"/>
        <v>0.11269793086400642</v>
      </c>
      <c r="K57" s="2"/>
      <c r="L57" s="1">
        <f t="shared" si="8"/>
        <v>0</v>
      </c>
      <c r="M57" s="41">
        <f t="shared" si="9"/>
        <v>-3319.0600000000013</v>
      </c>
      <c r="N57" s="1">
        <f t="shared" si="10"/>
        <v>0</v>
      </c>
    </row>
    <row r="58" spans="1:14" x14ac:dyDescent="0.25">
      <c r="A58" s="9" t="s">
        <v>72</v>
      </c>
      <c r="B58" s="80">
        <f>'[4]6 - Income &amp; Expenditure'!D179</f>
        <v>7461.41</v>
      </c>
      <c r="C58" s="80">
        <f>'[4]6 - Income &amp; Expenditure'!E179</f>
        <v>7200</v>
      </c>
      <c r="D58" s="80">
        <f>'[4]6 - Income &amp; Expenditure'!F179</f>
        <v>7560</v>
      </c>
      <c r="E58" s="80">
        <f>'[4]6 - Income &amp; Expenditure'!G179</f>
        <v>7938</v>
      </c>
      <c r="F58" s="80">
        <f>'[4]6 - Income &amp; Expenditure'!H179</f>
        <v>8334.9</v>
      </c>
      <c r="G58" s="79">
        <f>'[4]6 - Income &amp; Expenditure'!I179</f>
        <v>8751.6450000000004</v>
      </c>
      <c r="I58" s="2"/>
      <c r="J58" s="78">
        <f t="shared" si="7"/>
        <v>-3.5034933075651906E-2</v>
      </c>
      <c r="K58" s="2"/>
      <c r="L58" s="1">
        <f t="shared" si="8"/>
        <v>0</v>
      </c>
      <c r="M58" s="41">
        <f t="shared" si="9"/>
        <v>261.40999999999985</v>
      </c>
      <c r="N58" s="1">
        <f t="shared" si="10"/>
        <v>0</v>
      </c>
    </row>
    <row r="59" spans="1:14" x14ac:dyDescent="0.25">
      <c r="A59" s="9" t="s">
        <v>71</v>
      </c>
      <c r="B59" s="80">
        <f>'[4]6 - Income &amp; Expenditure'!D186</f>
        <v>19861.900000000001</v>
      </c>
      <c r="C59" s="80">
        <f>'[4]6 - Income &amp; Expenditure'!E186</f>
        <v>44655.983</v>
      </c>
      <c r="D59" s="80">
        <f>'[4]6 - Income &amp; Expenditure'!F186</f>
        <v>22709.369549999999</v>
      </c>
      <c r="E59" s="80">
        <f>'[4]6 - Income &amp; Expenditure'!G186</f>
        <v>22709.369549999999</v>
      </c>
      <c r="F59" s="80">
        <f>'[4]6 - Income &amp; Expenditure'!H186</f>
        <v>22709.369549999999</v>
      </c>
      <c r="G59" s="79">
        <f>'[4]6 - Income &amp; Expenditure'!I186</f>
        <v>22709.369549999999</v>
      </c>
      <c r="I59" s="2"/>
      <c r="J59" s="78">
        <f t="shared" si="7"/>
        <v>1.2483238260186587</v>
      </c>
      <c r="K59" s="2" t="s">
        <v>70</v>
      </c>
      <c r="L59" s="1">
        <f t="shared" si="8"/>
        <v>0</v>
      </c>
      <c r="M59" s="41">
        <f t="shared" si="9"/>
        <v>-24794.082999999999</v>
      </c>
      <c r="N59" s="1">
        <f t="shared" si="10"/>
        <v>0</v>
      </c>
    </row>
    <row r="60" spans="1:14" x14ac:dyDescent="0.25">
      <c r="A60" s="9" t="s">
        <v>69</v>
      </c>
      <c r="B60" s="80">
        <f>'[4]6 - Income &amp; Expenditure'!D191</f>
        <v>26880</v>
      </c>
      <c r="C60" s="80">
        <f>'[4]6 - Income &amp; Expenditure'!E191</f>
        <v>28672</v>
      </c>
      <c r="D60" s="80">
        <f>'[4]6 - Income &amp; Expenditure'!F191</f>
        <v>28672</v>
      </c>
      <c r="E60" s="80">
        <f>'[4]6 - Income &amp; Expenditure'!G191</f>
        <v>28672</v>
      </c>
      <c r="F60" s="80">
        <f>'[4]6 - Income &amp; Expenditure'!H191</f>
        <v>28672</v>
      </c>
      <c r="G60" s="79">
        <f>'[4]6 - Income &amp; Expenditure'!I191</f>
        <v>28672</v>
      </c>
      <c r="I60" s="2"/>
      <c r="J60" s="78">
        <f t="shared" si="7"/>
        <v>6.6666666666666666E-2</v>
      </c>
      <c r="K60" s="2"/>
      <c r="L60" s="1">
        <f t="shared" si="8"/>
        <v>0</v>
      </c>
      <c r="M60" s="41">
        <f t="shared" si="9"/>
        <v>-1792</v>
      </c>
      <c r="N60" s="1">
        <f t="shared" si="10"/>
        <v>0</v>
      </c>
    </row>
    <row r="61" spans="1:14" x14ac:dyDescent="0.25">
      <c r="A61" s="9" t="s">
        <v>68</v>
      </c>
      <c r="B61" s="80">
        <f>'[4]6 - Income &amp; Expenditure'!D212</f>
        <v>6658.2199999999993</v>
      </c>
      <c r="C61" s="80">
        <f>'[4]6 - Income &amp; Expenditure'!E212</f>
        <v>6900</v>
      </c>
      <c r="D61" s="80">
        <f>'[4]6 - Income &amp; Expenditure'!F212</f>
        <v>6040</v>
      </c>
      <c r="E61" s="80">
        <f>'[4]6 - Income &amp; Expenditure'!G212</f>
        <v>6187</v>
      </c>
      <c r="F61" s="80">
        <f>'[4]6 - Income &amp; Expenditure'!H212</f>
        <v>5841.35</v>
      </c>
      <c r="G61" s="79">
        <f>'[4]6 - Income &amp; Expenditure'!I212</f>
        <v>6003.4175000000005</v>
      </c>
      <c r="I61" s="2"/>
      <c r="J61" s="78">
        <f t="shared" si="7"/>
        <v>3.6313008581873335E-2</v>
      </c>
      <c r="K61" s="2"/>
      <c r="L61" s="1">
        <f t="shared" si="8"/>
        <v>0</v>
      </c>
      <c r="M61" s="41">
        <f t="shared" si="9"/>
        <v>-241.78000000000065</v>
      </c>
      <c r="N61" s="1">
        <f t="shared" si="10"/>
        <v>0</v>
      </c>
    </row>
    <row r="62" spans="1:14" x14ac:dyDescent="0.25">
      <c r="A62" s="9" t="s">
        <v>67</v>
      </c>
      <c r="B62" s="80">
        <f>'[4]6 - Income &amp; Expenditure'!D246</f>
        <v>57579.89</v>
      </c>
      <c r="C62" s="80">
        <f>'[4]6 - Income &amp; Expenditure'!E246</f>
        <v>63100</v>
      </c>
      <c r="D62" s="80">
        <f>'[4]6 - Income &amp; Expenditure'!F246</f>
        <v>67546</v>
      </c>
      <c r="E62" s="80">
        <f>'[4]6 - Income &amp; Expenditure'!G246</f>
        <v>67800.92</v>
      </c>
      <c r="F62" s="80">
        <f>'[4]6 - Income &amp; Expenditure'!H246</f>
        <v>68264.938399999999</v>
      </c>
      <c r="G62" s="79">
        <f>'[4]6 - Income &amp; Expenditure'!I246</f>
        <v>68738.237167999992</v>
      </c>
      <c r="I62" s="2"/>
      <c r="J62" s="78">
        <f t="shared" si="7"/>
        <v>9.5868713886045995E-2</v>
      </c>
      <c r="K62" s="2"/>
      <c r="L62" s="1">
        <f t="shared" si="8"/>
        <v>0</v>
      </c>
      <c r="M62" s="41">
        <f t="shared" si="9"/>
        <v>-5520.1100000000006</v>
      </c>
      <c r="N62" s="1">
        <f t="shared" si="10"/>
        <v>0</v>
      </c>
    </row>
    <row r="63" spans="1:14" x14ac:dyDescent="0.25">
      <c r="A63" s="9" t="s">
        <v>66</v>
      </c>
      <c r="B63" s="80">
        <f>'[4]6 - Income &amp; Expenditure'!D253</f>
        <v>25706.22</v>
      </c>
      <c r="C63" s="80">
        <f>'[4]6 - Income &amp; Expenditure'!E253</f>
        <v>27200</v>
      </c>
      <c r="D63" s="80">
        <f>'[4]6 - Income &amp; Expenditure'!F253</f>
        <v>28044</v>
      </c>
      <c r="E63" s="80">
        <f>'[4]6 - Income &amp; Expenditure'!G253</f>
        <v>28922.880000000001</v>
      </c>
      <c r="F63" s="80">
        <f>'[4]6 - Income &amp; Expenditure'!H253</f>
        <v>29838.2376</v>
      </c>
      <c r="G63" s="79">
        <f>'[4]6 - Income &amp; Expenditure'!I253</f>
        <v>30791.747352000002</v>
      </c>
      <c r="I63" s="2"/>
      <c r="J63" s="78">
        <f t="shared" si="7"/>
        <v>5.8109671511408473E-2</v>
      </c>
      <c r="K63" s="2"/>
      <c r="L63" s="1">
        <f t="shared" si="8"/>
        <v>0</v>
      </c>
      <c r="M63" s="41">
        <f t="shared" si="9"/>
        <v>-1493.7799999999988</v>
      </c>
      <c r="N63" s="1">
        <f t="shared" si="10"/>
        <v>0</v>
      </c>
    </row>
    <row r="64" spans="1:14" x14ac:dyDescent="0.25">
      <c r="A64" s="9" t="s">
        <v>65</v>
      </c>
      <c r="B64" s="80">
        <f>'[4]6 - Income &amp; Expenditure'!D259</f>
        <v>0</v>
      </c>
      <c r="C64" s="80">
        <f>'[4]6 - Income &amp; Expenditure'!E259</f>
        <v>0</v>
      </c>
      <c r="D64" s="80">
        <f>'[4]6 - Income &amp; Expenditure'!F259</f>
        <v>0</v>
      </c>
      <c r="E64" s="80">
        <f>'[4]6 - Income &amp; Expenditure'!G259</f>
        <v>0</v>
      </c>
      <c r="F64" s="80">
        <f>'[4]6 - Income &amp; Expenditure'!H259</f>
        <v>0</v>
      </c>
      <c r="G64" s="79">
        <f>'[4]6 - Income &amp; Expenditure'!I259</f>
        <v>0</v>
      </c>
      <c r="I64" s="2"/>
      <c r="J64" s="78">
        <f t="shared" si="7"/>
        <v>0</v>
      </c>
      <c r="K64" s="2"/>
      <c r="L64" s="1">
        <f t="shared" si="8"/>
        <v>0</v>
      </c>
      <c r="M64" s="41">
        <f t="shared" si="9"/>
        <v>0</v>
      </c>
      <c r="N64" s="1">
        <f t="shared" si="10"/>
        <v>0</v>
      </c>
    </row>
    <row r="65" spans="1:14" x14ac:dyDescent="0.25">
      <c r="A65" s="9" t="s">
        <v>64</v>
      </c>
      <c r="B65" s="80">
        <f>'[4]6 - Income &amp; Expenditure'!D280</f>
        <v>3504.65</v>
      </c>
      <c r="C65" s="80">
        <f>'[4]6 - Income &amp; Expenditure'!E280</f>
        <v>2910</v>
      </c>
      <c r="D65" s="80">
        <f>'[4]6 - Income &amp; Expenditure'!F280</f>
        <v>2918.2</v>
      </c>
      <c r="E65" s="80">
        <f>'[4]6 - Income &amp; Expenditure'!G280</f>
        <v>2926.5639999999999</v>
      </c>
      <c r="F65" s="80">
        <f>'[4]6 - Income &amp; Expenditure'!H280</f>
        <v>2935.09528</v>
      </c>
      <c r="G65" s="79">
        <f>'[4]6 - Income &amp; Expenditure'!I280</f>
        <v>2943.7971856000004</v>
      </c>
      <c r="I65" s="2"/>
      <c r="J65" s="78">
        <f t="shared" si="7"/>
        <v>-0.1696745752072247</v>
      </c>
      <c r="K65" s="2"/>
      <c r="L65" s="1">
        <f t="shared" si="8"/>
        <v>0</v>
      </c>
      <c r="M65" s="41">
        <f t="shared" si="9"/>
        <v>594.65000000000009</v>
      </c>
      <c r="N65" s="1">
        <f t="shared" si="10"/>
        <v>0</v>
      </c>
    </row>
    <row r="66" spans="1:14" x14ac:dyDescent="0.25">
      <c r="A66" s="9" t="s">
        <v>63</v>
      </c>
      <c r="B66" s="80">
        <f>'[4]6 - Income &amp; Expenditure'!D288</f>
        <v>10954.380000000001</v>
      </c>
      <c r="C66" s="80">
        <f>'[4]6 - Income &amp; Expenditure'!E288</f>
        <v>12049.818000000001</v>
      </c>
      <c r="D66" s="80">
        <f>'[4]6 - Income &amp; Expenditure'!F288</f>
        <v>12652.308900000002</v>
      </c>
      <c r="E66" s="80">
        <f>'[4]6 - Income &amp; Expenditure'!G288</f>
        <v>13284.924345000003</v>
      </c>
      <c r="F66" s="80">
        <f>'[4]6 - Income &amp; Expenditure'!H288</f>
        <v>13949.170562250005</v>
      </c>
      <c r="G66" s="79">
        <f>'[4]6 - Income &amp; Expenditure'!I288</f>
        <v>14646.629090362505</v>
      </c>
      <c r="I66" s="2"/>
      <c r="J66" s="78">
        <f t="shared" si="7"/>
        <v>0.1</v>
      </c>
      <c r="K66" s="2"/>
      <c r="L66" s="1">
        <f t="shared" si="8"/>
        <v>0</v>
      </c>
      <c r="M66" s="41">
        <f t="shared" si="9"/>
        <v>-1095.4380000000001</v>
      </c>
      <c r="N66" s="1">
        <f t="shared" si="10"/>
        <v>0</v>
      </c>
    </row>
    <row r="67" spans="1:14" x14ac:dyDescent="0.25">
      <c r="A67" s="9" t="s">
        <v>62</v>
      </c>
      <c r="B67" s="80">
        <f>'[4]6 - Income &amp; Expenditure'!D302</f>
        <v>4417.3500000000004</v>
      </c>
      <c r="C67" s="80">
        <f>'[4]6 - Income &amp; Expenditure'!E302</f>
        <v>5800</v>
      </c>
      <c r="D67" s="80">
        <f>'[4]6 - Income &amp; Expenditure'!F302</f>
        <v>5100</v>
      </c>
      <c r="E67" s="80">
        <f>'[4]6 - Income &amp; Expenditure'!G302</f>
        <v>5800</v>
      </c>
      <c r="F67" s="80">
        <f>'[4]6 - Income &amp; Expenditure'!H302</f>
        <v>5100</v>
      </c>
      <c r="G67" s="79">
        <f>'[4]6 - Income &amp; Expenditure'!I302</f>
        <v>5800</v>
      </c>
      <c r="I67" s="2"/>
      <c r="J67" s="78">
        <f t="shared" si="7"/>
        <v>0.31300440309235167</v>
      </c>
      <c r="K67" s="2" t="s">
        <v>61</v>
      </c>
      <c r="L67" s="1">
        <f t="shared" si="8"/>
        <v>0</v>
      </c>
      <c r="M67" s="41">
        <f t="shared" si="9"/>
        <v>-1382.6499999999996</v>
      </c>
      <c r="N67" s="1">
        <f t="shared" si="10"/>
        <v>0</v>
      </c>
    </row>
    <row r="68" spans="1:14" x14ac:dyDescent="0.25">
      <c r="A68" s="9" t="s">
        <v>60</v>
      </c>
      <c r="B68" s="80">
        <f>'[4]6 - Income &amp; Expenditure'!D318</f>
        <v>50136.22</v>
      </c>
      <c r="C68" s="80">
        <f>'[4]6 - Income &amp; Expenditure'!E318</f>
        <v>31400</v>
      </c>
      <c r="D68" s="80">
        <f>'[4]6 - Income &amp; Expenditure'!F318</f>
        <v>31400</v>
      </c>
      <c r="E68" s="80">
        <f>'[4]6 - Income &amp; Expenditure'!G318</f>
        <v>31400</v>
      </c>
      <c r="F68" s="80">
        <f>'[4]6 - Income &amp; Expenditure'!H318</f>
        <v>31400</v>
      </c>
      <c r="G68" s="79">
        <f>'[4]6 - Income &amp; Expenditure'!I318</f>
        <v>31400</v>
      </c>
      <c r="I68" s="2"/>
      <c r="J68" s="78">
        <f t="shared" si="7"/>
        <v>-0.37370627462541056</v>
      </c>
      <c r="K68" s="2" t="s">
        <v>59</v>
      </c>
      <c r="L68" s="1">
        <f t="shared" si="8"/>
        <v>0</v>
      </c>
      <c r="M68" s="41">
        <f t="shared" si="9"/>
        <v>18736.22</v>
      </c>
      <c r="N68" s="1">
        <f t="shared" si="10"/>
        <v>0</v>
      </c>
    </row>
    <row r="69" spans="1:14" x14ac:dyDescent="0.25">
      <c r="A69" s="9" t="s">
        <v>58</v>
      </c>
      <c r="B69" s="80">
        <f>'[4]6 - Income &amp; Expenditure'!D323</f>
        <v>36721.629999999997</v>
      </c>
      <c r="C69" s="80">
        <f>'[4]6 - Income &amp; Expenditure'!E323</f>
        <v>20000</v>
      </c>
      <c r="D69" s="80">
        <f>'[4]6 - Income &amp; Expenditure'!F323</f>
        <v>12000</v>
      </c>
      <c r="E69" s="80">
        <f>'[4]6 - Income &amp; Expenditure'!G323</f>
        <v>12000</v>
      </c>
      <c r="F69" s="80">
        <f>'[4]6 - Income &amp; Expenditure'!H323</f>
        <v>12000</v>
      </c>
      <c r="G69" s="79">
        <f>'[4]6 - Income &amp; Expenditure'!I323</f>
        <v>12000</v>
      </c>
      <c r="I69" s="2"/>
      <c r="J69" s="78">
        <f t="shared" si="7"/>
        <v>-0.4553618671066616</v>
      </c>
      <c r="K69" s="2" t="s">
        <v>57</v>
      </c>
      <c r="L69" s="1">
        <f t="shared" si="8"/>
        <v>0</v>
      </c>
      <c r="M69" s="41">
        <f t="shared" si="9"/>
        <v>16721.629999999997</v>
      </c>
      <c r="N69" s="1">
        <f t="shared" si="10"/>
        <v>0</v>
      </c>
    </row>
    <row r="70" spans="1:14" x14ac:dyDescent="0.25">
      <c r="A70" s="9" t="s">
        <v>56</v>
      </c>
      <c r="B70" s="80">
        <f>'[4]6 - Income &amp; Expenditure'!D334</f>
        <v>1003.5</v>
      </c>
      <c r="C70" s="80">
        <f>'[4]6 - Income &amp; Expenditure'!E334</f>
        <v>2600</v>
      </c>
      <c r="D70" s="80">
        <f>'[4]6 - Income &amp; Expenditure'!F334</f>
        <v>2600</v>
      </c>
      <c r="E70" s="80">
        <f>'[4]6 - Income &amp; Expenditure'!G334</f>
        <v>2600</v>
      </c>
      <c r="F70" s="80">
        <f>'[4]6 - Income &amp; Expenditure'!H334</f>
        <v>2600</v>
      </c>
      <c r="G70" s="79">
        <f>'[4]6 - Income &amp; Expenditure'!I334</f>
        <v>2600</v>
      </c>
      <c r="I70" s="2"/>
      <c r="J70" s="78">
        <f t="shared" si="7"/>
        <v>1.5909317389138018</v>
      </c>
      <c r="K70" s="2" t="s">
        <v>55</v>
      </c>
      <c r="L70" s="1">
        <f t="shared" si="8"/>
        <v>0</v>
      </c>
      <c r="M70" s="41">
        <f t="shared" si="9"/>
        <v>-1596.5</v>
      </c>
      <c r="N70" s="1">
        <f t="shared" si="10"/>
        <v>0</v>
      </c>
    </row>
    <row r="71" spans="1:14" x14ac:dyDescent="0.25">
      <c r="A71" s="9" t="s">
        <v>54</v>
      </c>
      <c r="B71" s="80">
        <f>'[4]6 - Income &amp; Expenditure'!D351</f>
        <v>14189.1</v>
      </c>
      <c r="C71" s="80">
        <f>'[4]6 - Income &amp; Expenditure'!E351</f>
        <v>16874.84</v>
      </c>
      <c r="D71" s="80">
        <f>'[4]6 - Income &amp; Expenditure'!F351</f>
        <v>16501.082000000002</v>
      </c>
      <c r="E71" s="80">
        <f>'[4]6 - Income &amp; Expenditure'!G351</f>
        <v>16964.47046</v>
      </c>
      <c r="F71" s="80">
        <f>'[4]6 - Income &amp; Expenditure'!H351</f>
        <v>17441.307693800001</v>
      </c>
      <c r="G71" s="79">
        <f>'[4]6 - Income &amp; Expenditure'!I351</f>
        <v>17931.988107014004</v>
      </c>
      <c r="I71" s="2"/>
      <c r="J71" s="78">
        <f t="shared" si="7"/>
        <v>0.18928191358155202</v>
      </c>
      <c r="K71" s="2"/>
      <c r="L71" s="1">
        <f t="shared" si="8"/>
        <v>0</v>
      </c>
      <c r="M71" s="41">
        <f t="shared" si="9"/>
        <v>-2685.74</v>
      </c>
      <c r="N71" s="1">
        <f t="shared" si="10"/>
        <v>0</v>
      </c>
    </row>
    <row r="72" spans="1:14" x14ac:dyDescent="0.25">
      <c r="A72" s="9" t="s">
        <v>53</v>
      </c>
      <c r="B72" s="80">
        <f>'[4]6 - Income &amp; Expenditure'!D357</f>
        <v>0</v>
      </c>
      <c r="C72" s="80">
        <f>'[4]6 - Income &amp; Expenditure'!E357</f>
        <v>0</v>
      </c>
      <c r="D72" s="80">
        <f>'[4]6 - Income &amp; Expenditure'!F357</f>
        <v>0</v>
      </c>
      <c r="E72" s="80">
        <f>'[4]6 - Income &amp; Expenditure'!G357</f>
        <v>0</v>
      </c>
      <c r="F72" s="80">
        <f>'[4]6 - Income &amp; Expenditure'!H357</f>
        <v>0</v>
      </c>
      <c r="G72" s="79">
        <f>'[4]6 - Income &amp; Expenditure'!I357</f>
        <v>0</v>
      </c>
      <c r="I72" s="2"/>
      <c r="J72" s="78">
        <f t="shared" si="7"/>
        <v>0</v>
      </c>
      <c r="K72" s="2"/>
      <c r="L72" s="1">
        <f t="shared" si="8"/>
        <v>0</v>
      </c>
      <c r="M72" s="41">
        <f t="shared" si="9"/>
        <v>0</v>
      </c>
      <c r="N72" s="1">
        <f t="shared" si="10"/>
        <v>0</v>
      </c>
    </row>
    <row r="73" spans="1:14" x14ac:dyDescent="0.25">
      <c r="A73" s="9" t="s">
        <v>52</v>
      </c>
      <c r="B73" s="80">
        <f>'[4]6 - Income &amp; Expenditure'!D362</f>
        <v>0</v>
      </c>
      <c r="C73" s="80">
        <f>'[4]6 - Income &amp; Expenditure'!E362</f>
        <v>0</v>
      </c>
      <c r="D73" s="80">
        <f>'[4]6 - Income &amp; Expenditure'!F362</f>
        <v>0</v>
      </c>
      <c r="E73" s="80">
        <f>'[4]6 - Income &amp; Expenditure'!G362</f>
        <v>0</v>
      </c>
      <c r="F73" s="80">
        <f>'[4]6 - Income &amp; Expenditure'!H362</f>
        <v>0</v>
      </c>
      <c r="G73" s="79">
        <f>'[4]6 - Income &amp; Expenditure'!I362</f>
        <v>0</v>
      </c>
      <c r="I73" s="2"/>
      <c r="J73" s="78">
        <f t="shared" si="7"/>
        <v>0</v>
      </c>
      <c r="K73" s="2"/>
      <c r="L73" s="1">
        <f t="shared" si="8"/>
        <v>0</v>
      </c>
      <c r="M73" s="41">
        <f t="shared" si="9"/>
        <v>0</v>
      </c>
      <c r="N73" s="1">
        <f t="shared" si="10"/>
        <v>0</v>
      </c>
    </row>
    <row r="74" spans="1:14" x14ac:dyDescent="0.25">
      <c r="A74" s="9" t="s">
        <v>51</v>
      </c>
      <c r="B74" s="80">
        <f>'[4]6 - Income &amp; Expenditure'!D368</f>
        <v>0</v>
      </c>
      <c r="C74" s="80">
        <f>'[4]6 - Income &amp; Expenditure'!E368</f>
        <v>0</v>
      </c>
      <c r="D74" s="80">
        <f>'[4]6 - Income &amp; Expenditure'!F368</f>
        <v>0</v>
      </c>
      <c r="E74" s="80">
        <f>'[4]6 - Income &amp; Expenditure'!G368</f>
        <v>0</v>
      </c>
      <c r="F74" s="80">
        <f>'[4]6 - Income &amp; Expenditure'!H368</f>
        <v>0</v>
      </c>
      <c r="G74" s="79">
        <f>'[4]6 - Income &amp; Expenditure'!I368</f>
        <v>0</v>
      </c>
      <c r="I74" s="2"/>
      <c r="J74" s="78">
        <f t="shared" si="7"/>
        <v>0</v>
      </c>
      <c r="K74" s="2"/>
      <c r="L74" s="1">
        <f t="shared" si="8"/>
        <v>0</v>
      </c>
      <c r="M74" s="41">
        <f t="shared" si="9"/>
        <v>0</v>
      </c>
      <c r="N74" s="1">
        <f t="shared" si="10"/>
        <v>0</v>
      </c>
    </row>
    <row r="75" spans="1:14" x14ac:dyDescent="0.25">
      <c r="A75" s="20" t="s">
        <v>50</v>
      </c>
      <c r="B75" s="76">
        <f t="shared" ref="B75:G75" si="11">SUM(B44:B74)</f>
        <v>1561583.0399999996</v>
      </c>
      <c r="C75" s="77">
        <f t="shared" si="11"/>
        <v>1630332.6810000001</v>
      </c>
      <c r="D75" s="76">
        <f t="shared" si="11"/>
        <v>1672209.0467611989</v>
      </c>
      <c r="E75" s="76">
        <f t="shared" si="11"/>
        <v>1726150.7426663639</v>
      </c>
      <c r="F75" s="76">
        <f t="shared" si="11"/>
        <v>1785830.9979739597</v>
      </c>
      <c r="G75" s="75">
        <f t="shared" si="11"/>
        <v>1844791.1634898421</v>
      </c>
      <c r="I75" s="2"/>
    </row>
    <row r="76" spans="1:14" x14ac:dyDescent="0.25">
      <c r="A76" s="9"/>
      <c r="B76" s="74"/>
      <c r="C76" s="74"/>
      <c r="D76" s="74"/>
      <c r="E76" s="74"/>
      <c r="F76" s="74"/>
      <c r="G76" s="73"/>
      <c r="I76" s="2"/>
      <c r="L76" s="1">
        <f>SUM(L25:L37,L44:L74)</f>
        <v>0</v>
      </c>
      <c r="N76" s="1">
        <f>SUM(N25:N37,N44:N74)</f>
        <v>0</v>
      </c>
    </row>
    <row r="77" spans="1:14" hidden="1" x14ac:dyDescent="0.25">
      <c r="A77" s="9" t="s">
        <v>49</v>
      </c>
      <c r="B77" s="22">
        <f t="shared" ref="B77:G77" si="12">B75+B38</f>
        <v>1338383.8699999996</v>
      </c>
      <c r="C77" s="22">
        <f t="shared" si="12"/>
        <v>1452243.601</v>
      </c>
      <c r="D77" s="22">
        <f t="shared" si="12"/>
        <v>1533514.0467611989</v>
      </c>
      <c r="E77" s="22">
        <f t="shared" si="12"/>
        <v>1603512.7426663639</v>
      </c>
      <c r="F77" s="22">
        <f t="shared" si="12"/>
        <v>1667122.9979739597</v>
      </c>
      <c r="G77" s="21">
        <f t="shared" si="12"/>
        <v>1725933.1634898421</v>
      </c>
      <c r="I77" s="2"/>
    </row>
    <row r="78" spans="1:14" hidden="1" x14ac:dyDescent="0.25">
      <c r="A78" s="9"/>
      <c r="B78" s="42"/>
      <c r="C78" s="74"/>
      <c r="D78" s="74"/>
      <c r="E78" s="74"/>
      <c r="F78" s="74"/>
      <c r="G78" s="73"/>
      <c r="I78" s="2"/>
    </row>
    <row r="79" spans="1:14" ht="13.8" thickBot="1" x14ac:dyDescent="0.3">
      <c r="A79" s="72" t="s">
        <v>48</v>
      </c>
      <c r="B79" s="4">
        <f t="shared" ref="B79:G79" si="13">-(B19-B77)</f>
        <v>-26623.130000000354</v>
      </c>
      <c r="C79" s="5">
        <f t="shared" si="13"/>
        <v>-48734.398999999976</v>
      </c>
      <c r="D79" s="4">
        <f t="shared" si="13"/>
        <v>3741.0467611989006</v>
      </c>
      <c r="E79" s="4">
        <f t="shared" si="13"/>
        <v>49122.075464533642</v>
      </c>
      <c r="F79" s="4">
        <f t="shared" si="13"/>
        <v>105701.50743612018</v>
      </c>
      <c r="G79" s="3">
        <f t="shared" si="13"/>
        <v>152973.3289342639</v>
      </c>
      <c r="H79" s="1" t="s">
        <v>9</v>
      </c>
      <c r="I79" s="2"/>
    </row>
    <row r="80" spans="1:14" x14ac:dyDescent="0.25">
      <c r="A80" s="9"/>
      <c r="B80" s="54"/>
      <c r="C80" s="71"/>
      <c r="D80" s="71"/>
      <c r="E80" s="71"/>
      <c r="F80" s="71"/>
      <c r="G80" s="70"/>
      <c r="I80" s="2"/>
    </row>
    <row r="81" spans="1:9" ht="13.8" thickBot="1" x14ac:dyDescent="0.3">
      <c r="A81" s="69" t="s">
        <v>47</v>
      </c>
      <c r="B81" s="67">
        <f t="shared" ref="B81:G81" si="14">-(B21-B77)</f>
        <v>-88420.130000000354</v>
      </c>
      <c r="C81" s="68">
        <f t="shared" si="14"/>
        <v>-137154.52900000033</v>
      </c>
      <c r="D81" s="67">
        <f t="shared" si="14"/>
        <v>-133413.48223880143</v>
      </c>
      <c r="E81" s="67">
        <f t="shared" si="14"/>
        <v>-84291.406774267787</v>
      </c>
      <c r="F81" s="67">
        <f t="shared" si="14"/>
        <v>21410.100661852397</v>
      </c>
      <c r="G81" s="66">
        <f t="shared" si="14"/>
        <v>174383.4295961163</v>
      </c>
      <c r="H81" s="1" t="s">
        <v>9</v>
      </c>
      <c r="I81" s="2"/>
    </row>
    <row r="82" spans="1:9" x14ac:dyDescent="0.25">
      <c r="A82" s="65" t="s">
        <v>46</v>
      </c>
      <c r="B82" s="64"/>
      <c r="C82" s="63">
        <f>-SUM(C25,C27)*-10%</f>
        <v>-13628.908000000003</v>
      </c>
      <c r="D82" s="63">
        <f>-SUM(D25,D27)*-10%</f>
        <v>-11369.5</v>
      </c>
      <c r="E82" s="63">
        <f>-SUM(E25,E27)*-10%</f>
        <v>-9763.8000000000011</v>
      </c>
      <c r="F82" s="63">
        <f>-SUM(F25,F27)*-10%</f>
        <v>-9370.8000000000011</v>
      </c>
      <c r="G82" s="62">
        <f>-SUM(G25,G27)*-10%</f>
        <v>-9385.8000000000011</v>
      </c>
      <c r="I82" s="2"/>
    </row>
    <row r="83" spans="1:9" x14ac:dyDescent="0.25">
      <c r="A83" s="61" t="s">
        <v>45</v>
      </c>
      <c r="B83" s="54"/>
      <c r="C83" s="60">
        <f>-SUM('[4]3b - Schools Block'!C28-'[4]6 - Income &amp; Expenditure'!E375-'[4]6 - Income &amp; Expenditure'!E386)*8%</f>
        <v>-130981.36640000001</v>
      </c>
      <c r="D83" s="60">
        <f>-SUM('[4]3b - Schools Block'!D28-'[4]6 - Income &amp; Expenditure'!F375-'[4]6 - Income &amp; Expenditure'!F386)*8%</f>
        <v>-131477.44</v>
      </c>
      <c r="E83" s="60">
        <f>-SUM('[4]3b - Schools Block'!E28-'[4]6 - Income &amp; Expenditure'!G375-'[4]6 - Income &amp; Expenditure'!G386)*8%</f>
        <v>-132162.29337614644</v>
      </c>
      <c r="F83" s="60">
        <f>-SUM('[4]3b - Schools Block'!F28-'[4]6 - Income &amp; Expenditure'!H375-'[4]6 - Income &amp; Expenditure'!H386)*8%</f>
        <v>-132410.35924302717</v>
      </c>
      <c r="G83" s="59">
        <f>-SUM('[4]3b - Schools Block'!G28-'[4]6 - Income &amp; Expenditure'!I375-'[4]6 - Income &amp; Expenditure'!I386)*8%</f>
        <v>-133345.42676444625</v>
      </c>
      <c r="I83" s="2"/>
    </row>
    <row r="84" spans="1:9" ht="13.8" thickBot="1" x14ac:dyDescent="0.3">
      <c r="A84" s="58" t="s">
        <v>44</v>
      </c>
      <c r="B84" s="57"/>
      <c r="C84" s="56">
        <f>-SUM('[4]3b - Schools Block'!C28-'[4]6 - Income &amp; Expenditure'!E375-'[4]6 - Income &amp; Expenditure'!E380-'[4]6 - Income &amp; Expenditure'!E386)*5%</f>
        <v>-81863.354000000007</v>
      </c>
      <c r="D84" s="56">
        <f>-SUM('[4]3b - Schools Block'!D28-'[4]6 - Income &amp; Expenditure'!F375-'[4]6 - Income &amp; Expenditure'!F380-'[4]6 - Income &amp; Expenditure'!F386)*5%</f>
        <v>-82173.400000000009</v>
      </c>
      <c r="E84" s="56">
        <f>-SUM('[4]3b - Schools Block'!E28-'[4]6 - Income &amp; Expenditure'!G375-'[4]6 - Income &amp; Expenditure'!G380-'[4]6 - Income &amp; Expenditure'!G386)*5%</f>
        <v>-82601.433360091527</v>
      </c>
      <c r="F84" s="56">
        <f>-SUM('[4]3b - Schools Block'!F28-'[4]6 - Income &amp; Expenditure'!H375-'[4]6 - Income &amp; Expenditure'!H380-'[4]6 - Income &amp; Expenditure'!H386)*5%</f>
        <v>-82756.47452689198</v>
      </c>
      <c r="G84" s="55">
        <f>-SUM('[4]3b - Schools Block'!G28-'[4]6 - Income &amp; Expenditure'!I375-'[4]6 - Income &amp; Expenditure'!I380-'[4]6 - Income &amp; Expenditure'!I386)*5%</f>
        <v>-83340.891727778915</v>
      </c>
      <c r="I84" s="2"/>
    </row>
    <row r="85" spans="1:9" ht="13.8" thickBot="1" x14ac:dyDescent="0.3">
      <c r="C85" s="54"/>
      <c r="I85" s="2"/>
    </row>
    <row r="86" spans="1:9" x14ac:dyDescent="0.25">
      <c r="A86" s="15" t="s">
        <v>43</v>
      </c>
      <c r="B86" s="14" t="s">
        <v>4</v>
      </c>
      <c r="C86" s="14" t="s">
        <v>4</v>
      </c>
      <c r="D86" s="14" t="s">
        <v>4</v>
      </c>
      <c r="E86" s="14" t="s">
        <v>4</v>
      </c>
      <c r="F86" s="14" t="s">
        <v>4</v>
      </c>
      <c r="G86" s="13" t="s">
        <v>4</v>
      </c>
      <c r="I86" s="2"/>
    </row>
    <row r="87" spans="1:9" x14ac:dyDescent="0.25">
      <c r="A87" s="45"/>
      <c r="B87" s="41"/>
      <c r="C87" s="42"/>
      <c r="D87" s="42"/>
      <c r="E87" s="42"/>
      <c r="F87" s="42"/>
      <c r="G87" s="43"/>
      <c r="I87" s="2"/>
    </row>
    <row r="88" spans="1:9" x14ac:dyDescent="0.25">
      <c r="A88" s="19" t="s">
        <v>17</v>
      </c>
      <c r="B88" s="44"/>
      <c r="C88" s="42"/>
      <c r="D88" s="42"/>
      <c r="E88" s="42"/>
      <c r="F88" s="42"/>
      <c r="G88" s="43"/>
      <c r="I88" s="2"/>
    </row>
    <row r="89" spans="1:9" x14ac:dyDescent="0.25">
      <c r="A89" s="12" t="s">
        <v>3</v>
      </c>
      <c r="B89" s="42">
        <f>'[4]7 - Pupil Premium FSM'!F13</f>
        <v>-11513</v>
      </c>
      <c r="C89" s="42">
        <f>'[4]7 - Pupil Premium FSM'!G13</f>
        <v>-11916.190000000002</v>
      </c>
      <c r="D89" s="42">
        <f>'[4]7 - Pupil Premium FSM'!H13</f>
        <v>-12841.140000000014</v>
      </c>
      <c r="E89" s="42">
        <f>'[4]7 - Pupil Premium FSM'!I13</f>
        <v>-11703.603448477894</v>
      </c>
      <c r="F89" s="42">
        <f>'[4]7 - Pupil Premium FSM'!J13</f>
        <v>-11873.946399709821</v>
      </c>
      <c r="G89" s="43">
        <f>'[4]7 - Pupil Premium FSM'!K13</f>
        <v>-8193.7269542815338</v>
      </c>
      <c r="I89" s="2"/>
    </row>
    <row r="90" spans="1:9" x14ac:dyDescent="0.25">
      <c r="A90" s="12" t="s">
        <v>41</v>
      </c>
      <c r="B90" s="16">
        <f>'[4]7 - Pupil Premium FSM'!F14</f>
        <v>-112185</v>
      </c>
      <c r="C90" s="16">
        <f>'[4]7 - Pupil Premium FSM'!G14</f>
        <v>-129495</v>
      </c>
      <c r="D90" s="16">
        <f>'[4]7 - Pupil Premium FSM'!H14</f>
        <v>-129495</v>
      </c>
      <c r="E90" s="16">
        <f>'[4]7 - Pupil Premium FSM'!I14</f>
        <v>-130950</v>
      </c>
      <c r="F90" s="16">
        <f>'[4]7 - Pupil Premium FSM'!J14</f>
        <v>-130950</v>
      </c>
      <c r="G90" s="43">
        <f>'[4]7 - Pupil Premium FSM'!K14</f>
        <v>-132405</v>
      </c>
      <c r="I90" s="2"/>
    </row>
    <row r="91" spans="1:9" x14ac:dyDescent="0.25">
      <c r="A91" s="12" t="s">
        <v>42</v>
      </c>
      <c r="B91" s="26">
        <f t="shared" ref="B91:G91" si="15">SUM(B89:B90)</f>
        <v>-123698</v>
      </c>
      <c r="C91" s="26">
        <f t="shared" si="15"/>
        <v>-141411.19</v>
      </c>
      <c r="D91" s="26">
        <f t="shared" si="15"/>
        <v>-142336.14000000001</v>
      </c>
      <c r="E91" s="26">
        <f t="shared" si="15"/>
        <v>-142653.60344847789</v>
      </c>
      <c r="F91" s="26">
        <f t="shared" si="15"/>
        <v>-142823.94639970982</v>
      </c>
      <c r="G91" s="25">
        <f t="shared" si="15"/>
        <v>-140598.72695428153</v>
      </c>
      <c r="I91" s="2"/>
    </row>
    <row r="92" spans="1:9" x14ac:dyDescent="0.25">
      <c r="A92" s="12"/>
      <c r="B92" s="40"/>
      <c r="C92" s="40"/>
      <c r="D92" s="40"/>
      <c r="E92" s="40"/>
      <c r="F92" s="40"/>
      <c r="G92" s="39"/>
      <c r="H92" s="2"/>
      <c r="I92" s="2"/>
    </row>
    <row r="93" spans="1:9" x14ac:dyDescent="0.25">
      <c r="A93" s="19" t="s">
        <v>6</v>
      </c>
      <c r="B93" s="40"/>
      <c r="C93" s="40"/>
      <c r="D93" s="40"/>
      <c r="E93" s="40"/>
      <c r="F93" s="40"/>
      <c r="G93" s="39"/>
      <c r="H93" s="2"/>
      <c r="I93" s="2"/>
    </row>
    <row r="94" spans="1:9" x14ac:dyDescent="0.25">
      <c r="A94" s="12" t="s">
        <v>41</v>
      </c>
      <c r="B94" s="16">
        <f>'[4]7 - Pupil Premium FSM'!F198</f>
        <v>111781.81</v>
      </c>
      <c r="C94" s="16">
        <f>'[4]7 - Pupil Premium FSM'!G198</f>
        <v>128570.04999999999</v>
      </c>
      <c r="D94" s="16">
        <f>'[4]7 - Pupil Premium FSM'!H198</f>
        <v>130632.53655152212</v>
      </c>
      <c r="E94" s="16">
        <f>'[4]7 - Pupil Premium FSM'!I198</f>
        <v>130779.65704876807</v>
      </c>
      <c r="F94" s="16">
        <f>'[4]7 - Pupil Premium FSM'!J198</f>
        <v>134630.21944542829</v>
      </c>
      <c r="G94" s="23">
        <f>'[4]7 - Pupil Premium FSM'!K198</f>
        <v>139613.7246317828</v>
      </c>
      <c r="H94" s="2"/>
      <c r="I94" s="2"/>
    </row>
    <row r="95" spans="1:9" x14ac:dyDescent="0.25">
      <c r="A95" s="12" t="s">
        <v>24</v>
      </c>
      <c r="B95" s="16">
        <f>'[4]7 - Pupil Premium FSM'!F201</f>
        <v>0</v>
      </c>
      <c r="C95" s="16">
        <f>'[4]7 - Pupil Premium FSM'!G201</f>
        <v>0</v>
      </c>
      <c r="D95" s="16">
        <f>'[4]7 - Pupil Premium FSM'!H201</f>
        <v>0</v>
      </c>
      <c r="E95" s="16">
        <f>'[4]7 - Pupil Premium FSM'!I201</f>
        <v>0</v>
      </c>
      <c r="F95" s="16">
        <f>'[4]7 - Pupil Premium FSM'!J201</f>
        <v>0</v>
      </c>
      <c r="G95" s="23">
        <f>'[4]7 - Pupil Premium FSM'!K201</f>
        <v>0</v>
      </c>
      <c r="H95" s="2"/>
      <c r="I95" s="2"/>
    </row>
    <row r="96" spans="1:9" x14ac:dyDescent="0.25">
      <c r="A96" s="12"/>
      <c r="B96" s="16"/>
      <c r="C96" s="16"/>
      <c r="D96" s="16"/>
      <c r="E96" s="16"/>
      <c r="F96" s="16"/>
      <c r="G96" s="23"/>
      <c r="H96" s="2"/>
      <c r="I96" s="2"/>
    </row>
    <row r="97" spans="1:9" ht="13.8" thickBot="1" x14ac:dyDescent="0.3">
      <c r="A97" s="6" t="s">
        <v>0</v>
      </c>
      <c r="B97" s="4">
        <f>'[4]7 - Pupil Premium FSM'!F202</f>
        <v>-11916.190000000002</v>
      </c>
      <c r="C97" s="5">
        <f>'[4]7 - Pupil Premium FSM'!G202</f>
        <v>-12841.140000000014</v>
      </c>
      <c r="D97" s="4">
        <f>'[4]7 - Pupil Premium FSM'!H202</f>
        <v>-11703.603448477894</v>
      </c>
      <c r="E97" s="4">
        <f>'[4]7 - Pupil Premium FSM'!I202</f>
        <v>-11873.946399709821</v>
      </c>
      <c r="F97" s="4">
        <f>'[4]7 - Pupil Premium FSM'!J202</f>
        <v>-8193.7269542815338</v>
      </c>
      <c r="G97" s="3">
        <f>'[4]7 - Pupil Premium FSM'!K202</f>
        <v>-985.00232249873807</v>
      </c>
      <c r="H97" s="2" t="s">
        <v>9</v>
      </c>
      <c r="I97" s="2"/>
    </row>
    <row r="98" spans="1:9" ht="13.8" thickBot="1" x14ac:dyDescent="0.3">
      <c r="A98" s="18"/>
      <c r="B98" s="11"/>
      <c r="C98" s="11"/>
      <c r="D98" s="11"/>
      <c r="E98" s="11"/>
      <c r="F98" s="11"/>
      <c r="G98" s="11"/>
      <c r="H98" s="2"/>
      <c r="I98" s="2"/>
    </row>
    <row r="99" spans="1:9" x14ac:dyDescent="0.25">
      <c r="A99" s="15" t="s">
        <v>40</v>
      </c>
      <c r="B99" s="14" t="s">
        <v>4</v>
      </c>
      <c r="C99" s="14" t="s">
        <v>4</v>
      </c>
      <c r="D99" s="14" t="s">
        <v>4</v>
      </c>
      <c r="E99" s="14" t="s">
        <v>4</v>
      </c>
      <c r="F99" s="14" t="s">
        <v>4</v>
      </c>
      <c r="G99" s="13" t="s">
        <v>4</v>
      </c>
      <c r="H99" s="2"/>
      <c r="I99" s="2"/>
    </row>
    <row r="100" spans="1:9" x14ac:dyDescent="0.25">
      <c r="A100" s="45"/>
      <c r="B100" s="41"/>
      <c r="C100" s="42"/>
      <c r="D100" s="42"/>
      <c r="E100" s="42"/>
      <c r="F100" s="42"/>
      <c r="G100" s="43"/>
      <c r="I100" s="2"/>
    </row>
    <row r="101" spans="1:9" x14ac:dyDescent="0.25">
      <c r="A101" s="19" t="s">
        <v>17</v>
      </c>
      <c r="B101" s="44"/>
      <c r="C101" s="42"/>
      <c r="D101" s="42"/>
      <c r="E101" s="42"/>
      <c r="F101" s="42"/>
      <c r="G101" s="43"/>
      <c r="H101" s="2"/>
      <c r="I101" s="2"/>
    </row>
    <row r="102" spans="1:9" x14ac:dyDescent="0.25">
      <c r="A102" s="12" t="s">
        <v>3</v>
      </c>
      <c r="B102" s="42">
        <f>'[4]7a - Pupil Premium Service'!F11</f>
        <v>-9</v>
      </c>
      <c r="C102" s="42">
        <f>'[4]7a - Pupil Premium Service'!G11</f>
        <v>-329</v>
      </c>
      <c r="D102" s="42">
        <f>'[4]7a - Pupil Premium Service'!H11</f>
        <v>0</v>
      </c>
      <c r="E102" s="42">
        <f>'[4]7a - Pupil Premium Service'!I11</f>
        <v>-335</v>
      </c>
      <c r="F102" s="42">
        <f>'[4]7a - Pupil Premium Service'!J11</f>
        <v>-670</v>
      </c>
      <c r="G102" s="43">
        <f>'[4]7a - Pupil Premium Service'!K11</f>
        <v>-1005</v>
      </c>
      <c r="I102" s="2"/>
    </row>
    <row r="103" spans="1:9" x14ac:dyDescent="0.25">
      <c r="A103" s="12" t="s">
        <v>38</v>
      </c>
      <c r="B103" s="42">
        <f>'[4]7a - Pupil Premium Service'!F12</f>
        <v>-320</v>
      </c>
      <c r="C103" s="42">
        <f>'[4]7a - Pupil Premium Service'!G12</f>
        <v>-670</v>
      </c>
      <c r="D103" s="42">
        <f>'[4]7a - Pupil Premium Service'!H12</f>
        <v>-335</v>
      </c>
      <c r="E103" s="42">
        <f>'[4]7a - Pupil Premium Service'!I12</f>
        <v>-335</v>
      </c>
      <c r="F103" s="42">
        <f>'[4]7a - Pupil Premium Service'!J12</f>
        <v>-335</v>
      </c>
      <c r="G103" s="43">
        <f>'[4]7a - Pupil Premium Service'!K12</f>
        <v>-335</v>
      </c>
      <c r="I103" s="2"/>
    </row>
    <row r="104" spans="1:9" x14ac:dyDescent="0.25">
      <c r="A104" s="12" t="s">
        <v>39</v>
      </c>
      <c r="B104" s="26">
        <f t="shared" ref="B104:G104" si="16">SUM(B102:B103)</f>
        <v>-329</v>
      </c>
      <c r="C104" s="26">
        <f t="shared" si="16"/>
        <v>-999</v>
      </c>
      <c r="D104" s="26">
        <f t="shared" si="16"/>
        <v>-335</v>
      </c>
      <c r="E104" s="26">
        <f t="shared" si="16"/>
        <v>-670</v>
      </c>
      <c r="F104" s="26">
        <f t="shared" si="16"/>
        <v>-1005</v>
      </c>
      <c r="G104" s="25">
        <f t="shared" si="16"/>
        <v>-1340</v>
      </c>
      <c r="I104" s="2"/>
    </row>
    <row r="105" spans="1:9" x14ac:dyDescent="0.25">
      <c r="A105" s="12"/>
      <c r="B105" s="40"/>
      <c r="C105" s="40"/>
      <c r="D105" s="40"/>
      <c r="E105" s="40"/>
      <c r="F105" s="40"/>
      <c r="G105" s="39"/>
      <c r="H105" s="2"/>
      <c r="I105" s="2"/>
    </row>
    <row r="106" spans="1:9" x14ac:dyDescent="0.25">
      <c r="A106" s="19" t="s">
        <v>6</v>
      </c>
      <c r="B106" s="40"/>
      <c r="C106" s="40"/>
      <c r="D106" s="40"/>
      <c r="E106" s="40"/>
      <c r="F106" s="40"/>
      <c r="G106" s="39"/>
      <c r="H106" s="2"/>
      <c r="I106" s="2"/>
    </row>
    <row r="107" spans="1:9" x14ac:dyDescent="0.25">
      <c r="A107" s="12" t="s">
        <v>38</v>
      </c>
      <c r="B107" s="16">
        <f>'[4]7a - Pupil Premium Service'!F196</f>
        <v>0</v>
      </c>
      <c r="C107" s="16">
        <f>'[4]7a - Pupil Premium Service'!G196</f>
        <v>999</v>
      </c>
      <c r="D107" s="16">
        <f>'[4]7a - Pupil Premium Service'!H196</f>
        <v>0</v>
      </c>
      <c r="E107" s="16">
        <f>'[4]7a - Pupil Premium Service'!I196</f>
        <v>0</v>
      </c>
      <c r="F107" s="16">
        <f>'[4]7a - Pupil Premium Service'!J196</f>
        <v>0</v>
      </c>
      <c r="G107" s="23">
        <f>'[4]7a - Pupil Premium Service'!K196</f>
        <v>0</v>
      </c>
      <c r="H107" s="2"/>
      <c r="I107" s="2"/>
    </row>
    <row r="108" spans="1:9" x14ac:dyDescent="0.25">
      <c r="A108" s="12" t="s">
        <v>24</v>
      </c>
      <c r="B108" s="16">
        <f>'[4]7a - Pupil Premium Service'!F199</f>
        <v>0</v>
      </c>
      <c r="C108" s="16">
        <f>'[4]7a - Pupil Premium Service'!G199</f>
        <v>0</v>
      </c>
      <c r="D108" s="16">
        <f>'[4]7a - Pupil Premium Service'!H199</f>
        <v>0</v>
      </c>
      <c r="E108" s="16">
        <f>'[4]7a - Pupil Premium Service'!I199</f>
        <v>0</v>
      </c>
      <c r="F108" s="16">
        <f>'[4]7a - Pupil Premium Service'!J199</f>
        <v>0</v>
      </c>
      <c r="G108" s="23">
        <f>'[4]7a - Pupil Premium Service'!K199</f>
        <v>0</v>
      </c>
      <c r="H108" s="2"/>
      <c r="I108" s="2"/>
    </row>
    <row r="109" spans="1:9" x14ac:dyDescent="0.25">
      <c r="A109" s="12"/>
      <c r="B109" s="16"/>
      <c r="C109" s="16"/>
      <c r="D109" s="16"/>
      <c r="E109" s="16"/>
      <c r="F109" s="16"/>
      <c r="G109" s="23"/>
      <c r="H109" s="2"/>
      <c r="I109" s="2"/>
    </row>
    <row r="110" spans="1:9" ht="13.8" thickBot="1" x14ac:dyDescent="0.3">
      <c r="A110" s="6" t="s">
        <v>0</v>
      </c>
      <c r="B110" s="4">
        <f>'[4]7a - Pupil Premium Service'!F200</f>
        <v>-329</v>
      </c>
      <c r="C110" s="5">
        <f>'[4]7a - Pupil Premium Service'!G200</f>
        <v>0</v>
      </c>
      <c r="D110" s="4">
        <f>'[4]7a - Pupil Premium Service'!H200</f>
        <v>-335</v>
      </c>
      <c r="E110" s="4">
        <f>'[4]7a - Pupil Premium Service'!I200</f>
        <v>-670</v>
      </c>
      <c r="F110" s="4">
        <f>'[4]7a - Pupil Premium Service'!J200</f>
        <v>-1005</v>
      </c>
      <c r="G110" s="3">
        <f>'[4]7a - Pupil Premium Service'!K200</f>
        <v>-1340</v>
      </c>
      <c r="H110" s="2" t="s">
        <v>9</v>
      </c>
      <c r="I110" s="2"/>
    </row>
    <row r="111" spans="1:9" ht="13.8" thickBot="1" x14ac:dyDescent="0.3">
      <c r="A111" s="12"/>
      <c r="B111" s="11"/>
      <c r="C111" s="53"/>
      <c r="D111" s="11"/>
      <c r="E111" s="11"/>
      <c r="F111" s="11"/>
      <c r="G111" s="11"/>
      <c r="H111" s="2"/>
      <c r="I111" s="2"/>
    </row>
    <row r="112" spans="1:9" x14ac:dyDescent="0.25">
      <c r="A112" s="15" t="s">
        <v>37</v>
      </c>
      <c r="B112" s="14" t="s">
        <v>4</v>
      </c>
      <c r="C112" s="14" t="s">
        <v>4</v>
      </c>
      <c r="D112" s="14" t="s">
        <v>4</v>
      </c>
      <c r="E112" s="14" t="s">
        <v>4</v>
      </c>
      <c r="F112" s="14" t="s">
        <v>4</v>
      </c>
      <c r="G112" s="13" t="s">
        <v>4</v>
      </c>
      <c r="H112" s="2"/>
      <c r="I112" s="2"/>
    </row>
    <row r="113" spans="1:9" x14ac:dyDescent="0.25">
      <c r="A113" s="45"/>
      <c r="B113" s="41"/>
      <c r="C113" s="42"/>
      <c r="D113" s="42"/>
      <c r="E113" s="42"/>
      <c r="F113" s="42"/>
      <c r="G113" s="43"/>
      <c r="I113" s="2"/>
    </row>
    <row r="114" spans="1:9" x14ac:dyDescent="0.25">
      <c r="A114" s="19" t="s">
        <v>17</v>
      </c>
      <c r="B114" s="44"/>
      <c r="C114" s="42"/>
      <c r="D114" s="42"/>
      <c r="E114" s="42"/>
      <c r="F114" s="42"/>
      <c r="G114" s="43"/>
      <c r="H114" s="2"/>
      <c r="I114" s="2"/>
    </row>
    <row r="115" spans="1:9" x14ac:dyDescent="0.25">
      <c r="A115" s="12" t="s">
        <v>3</v>
      </c>
      <c r="B115" s="42">
        <f>'[4]7b - Pupil Premium LAC'!F11</f>
        <v>-5120</v>
      </c>
      <c r="C115" s="42">
        <f>'[4]7b - Pupil Premium LAC'!G11</f>
        <v>-6942</v>
      </c>
      <c r="D115" s="42">
        <f>'[4]7b - Pupil Premium LAC'!H11</f>
        <v>-929</v>
      </c>
      <c r="E115" s="42">
        <f>'[4]7b - Pupil Premium LAC'!I11</f>
        <v>-28.272540369230228</v>
      </c>
      <c r="F115" s="42">
        <f>'[4]7b - Pupil Premium LAC'!J11</f>
        <v>-4328.2725403692302</v>
      </c>
      <c r="G115" s="43">
        <f>'[4]7b - Pupil Premium LAC'!K11</f>
        <v>-7928.2725403692311</v>
      </c>
      <c r="I115" s="2"/>
    </row>
    <row r="116" spans="1:9" x14ac:dyDescent="0.25">
      <c r="A116" s="12" t="s">
        <v>32</v>
      </c>
      <c r="B116" s="42">
        <f>'[4]7b - Pupil Premium LAC'!F12</f>
        <v>-4000</v>
      </c>
      <c r="C116" s="42">
        <f>'[4]7b - Pupil Premium LAC'!G12</f>
        <v>-6000</v>
      </c>
      <c r="D116" s="42">
        <f>'[4]7b - Pupil Premium LAC'!H12</f>
        <v>-6000</v>
      </c>
      <c r="E116" s="42">
        <f>'[4]7b - Pupil Premium LAC'!I12</f>
        <v>-5000</v>
      </c>
      <c r="F116" s="42">
        <f>'[4]7b - Pupil Premium LAC'!J12</f>
        <v>-5000</v>
      </c>
      <c r="G116" s="43">
        <f>'[4]7b - Pupil Premium LAC'!K12</f>
        <v>-4000</v>
      </c>
      <c r="I116" s="2"/>
    </row>
    <row r="117" spans="1:9" x14ac:dyDescent="0.25">
      <c r="A117" s="12" t="s">
        <v>36</v>
      </c>
      <c r="B117" s="42">
        <f>'[4]7b - Pupil Premium LAC'!F13</f>
        <v>-6996</v>
      </c>
      <c r="C117" s="42">
        <f>'[4]7b - Pupil Premium LAC'!G13</f>
        <v>0</v>
      </c>
      <c r="D117" s="42">
        <f>'[4]7b - Pupil Premium LAC'!H13</f>
        <v>0</v>
      </c>
      <c r="E117" s="42">
        <f>'[4]7b - Pupil Premium LAC'!I13</f>
        <v>0</v>
      </c>
      <c r="F117" s="42">
        <f>'[4]7b - Pupil Premium LAC'!J13</f>
        <v>0</v>
      </c>
      <c r="G117" s="43">
        <f>'[4]7b - Pupil Premium LAC'!K13</f>
        <v>0</v>
      </c>
      <c r="I117" s="2"/>
    </row>
    <row r="118" spans="1:9" x14ac:dyDescent="0.25">
      <c r="A118" s="12" t="s">
        <v>35</v>
      </c>
      <c r="B118" s="16">
        <f>'[4]7b - Pupil Premium LAC'!F19</f>
        <v>0</v>
      </c>
      <c r="C118" s="16">
        <f>'[4]7b - Pupil Premium LAC'!G19</f>
        <v>0</v>
      </c>
      <c r="D118" s="16">
        <f>'[4]7b - Pupil Premium LAC'!H19</f>
        <v>0</v>
      </c>
      <c r="E118" s="16">
        <f>'[4]7b - Pupil Premium LAC'!I19</f>
        <v>0</v>
      </c>
      <c r="F118" s="16">
        <f>'[4]7b - Pupil Premium LAC'!J19</f>
        <v>0</v>
      </c>
      <c r="G118" s="43">
        <f>'[4]7b - Pupil Premium LAC'!K19</f>
        <v>0</v>
      </c>
      <c r="I118" s="2"/>
    </row>
    <row r="119" spans="1:9" x14ac:dyDescent="0.25">
      <c r="A119" s="12" t="s">
        <v>34</v>
      </c>
      <c r="B119" s="16">
        <f>'[4]7b - Pupil Premium LAC'!F14</f>
        <v>-342</v>
      </c>
      <c r="C119" s="16">
        <f>'[4]7b - Pupil Premium LAC'!G14</f>
        <v>0</v>
      </c>
      <c r="D119" s="16">
        <f>'[4]7b - Pupil Premium LAC'!H14</f>
        <v>0</v>
      </c>
      <c r="E119" s="16">
        <f>'[4]7b - Pupil Premium LAC'!I14</f>
        <v>0</v>
      </c>
      <c r="F119" s="16">
        <f>'[4]7b - Pupil Premium LAC'!J14</f>
        <v>0</v>
      </c>
      <c r="G119" s="43">
        <f>'[4]7b - Pupil Premium LAC'!K14</f>
        <v>0</v>
      </c>
      <c r="I119" s="2"/>
    </row>
    <row r="120" spans="1:9" x14ac:dyDescent="0.25">
      <c r="A120" s="12" t="s">
        <v>33</v>
      </c>
      <c r="B120" s="26">
        <f>'[4]7b - Pupil Premium LAC'!F22</f>
        <v>-16458</v>
      </c>
      <c r="C120" s="26">
        <f>'[4]7b - Pupil Premium LAC'!G22</f>
        <v>-12942</v>
      </c>
      <c r="D120" s="26">
        <f>'[4]7b - Pupil Premium LAC'!H22</f>
        <v>-6929</v>
      </c>
      <c r="E120" s="26">
        <f>'[4]7b - Pupil Premium LAC'!I22</f>
        <v>-5028.2725403692302</v>
      </c>
      <c r="F120" s="26">
        <f>'[4]7b - Pupil Premium LAC'!J22</f>
        <v>-9328.2725403692311</v>
      </c>
      <c r="G120" s="25">
        <f>'[4]7b - Pupil Premium LAC'!K22</f>
        <v>-11928.272540369231</v>
      </c>
      <c r="H120" s="2"/>
      <c r="I120" s="2"/>
    </row>
    <row r="121" spans="1:9" x14ac:dyDescent="0.25">
      <c r="A121" s="12"/>
      <c r="B121" s="40"/>
      <c r="C121" s="40"/>
      <c r="D121" s="40"/>
      <c r="E121" s="40"/>
      <c r="F121" s="40"/>
      <c r="G121" s="39"/>
      <c r="H121" s="2"/>
      <c r="I121" s="2"/>
    </row>
    <row r="122" spans="1:9" x14ac:dyDescent="0.25">
      <c r="A122" s="19" t="s">
        <v>6</v>
      </c>
      <c r="B122" s="40"/>
      <c r="C122" s="40"/>
      <c r="D122" s="40"/>
      <c r="E122" s="40"/>
      <c r="F122" s="40"/>
      <c r="G122" s="39"/>
      <c r="H122" s="2"/>
      <c r="I122" s="2"/>
    </row>
    <row r="123" spans="1:9" x14ac:dyDescent="0.25">
      <c r="A123" s="12" t="s">
        <v>32</v>
      </c>
      <c r="B123" s="16">
        <f>'[4]7b - Pupil Premium LAC'!F205</f>
        <v>9516</v>
      </c>
      <c r="C123" s="16">
        <f>'[4]7b - Pupil Premium LAC'!G205</f>
        <v>12013</v>
      </c>
      <c r="D123" s="16">
        <f>'[4]7b - Pupil Premium LAC'!H205</f>
        <v>6900.7274596307698</v>
      </c>
      <c r="E123" s="16">
        <f>'[4]7b - Pupil Premium LAC'!I205</f>
        <v>700</v>
      </c>
      <c r="F123" s="16">
        <f>'[4]7b - Pupil Premium LAC'!J205</f>
        <v>1400</v>
      </c>
      <c r="G123" s="23">
        <f>'[4]7b - Pupil Premium LAC'!K205</f>
        <v>700</v>
      </c>
      <c r="H123" s="2"/>
      <c r="I123" s="2"/>
    </row>
    <row r="124" spans="1:9" x14ac:dyDescent="0.25">
      <c r="A124" s="12" t="s">
        <v>24</v>
      </c>
      <c r="B124" s="16">
        <f>'[4]7b - Pupil Premium LAC'!F208</f>
        <v>0</v>
      </c>
      <c r="C124" s="16">
        <f>'[4]7b - Pupil Premium LAC'!G208</f>
        <v>0</v>
      </c>
      <c r="D124" s="16">
        <f>'[4]7b - Pupil Premium LAC'!H208</f>
        <v>0</v>
      </c>
      <c r="E124" s="16">
        <f>'[4]7b - Pupil Premium LAC'!I208</f>
        <v>0</v>
      </c>
      <c r="F124" s="16">
        <f>'[4]7b - Pupil Premium LAC'!J208</f>
        <v>0</v>
      </c>
      <c r="G124" s="23">
        <f>'[4]7b - Pupil Premium LAC'!K208</f>
        <v>0</v>
      </c>
      <c r="H124" s="2"/>
      <c r="I124" s="2"/>
    </row>
    <row r="125" spans="1:9" x14ac:dyDescent="0.25">
      <c r="A125" s="12"/>
      <c r="B125" s="16"/>
      <c r="C125" s="16"/>
      <c r="D125" s="16"/>
      <c r="E125" s="16"/>
      <c r="F125" s="16"/>
      <c r="G125" s="23"/>
      <c r="H125" s="2"/>
      <c r="I125" s="2"/>
    </row>
    <row r="126" spans="1:9" ht="13.8" thickBot="1" x14ac:dyDescent="0.3">
      <c r="A126" s="6" t="s">
        <v>0</v>
      </c>
      <c r="B126" s="4">
        <f>'[4]7b - Pupil Premium LAC'!F209</f>
        <v>-6942</v>
      </c>
      <c r="C126" s="5">
        <f>'[4]7b - Pupil Premium LAC'!G209</f>
        <v>-929</v>
      </c>
      <c r="D126" s="4">
        <f>'[4]7b - Pupil Premium LAC'!H209</f>
        <v>-28.272540369230228</v>
      </c>
      <c r="E126" s="4">
        <f>'[4]7b - Pupil Premium LAC'!I209</f>
        <v>-4328.2725403692302</v>
      </c>
      <c r="F126" s="4">
        <f>'[4]7b - Pupil Premium LAC'!J209</f>
        <v>-7928.2725403692311</v>
      </c>
      <c r="G126" s="3">
        <f>'[4]7b - Pupil Premium LAC'!K209</f>
        <v>-11228.272540369231</v>
      </c>
      <c r="H126" s="2" t="s">
        <v>9</v>
      </c>
      <c r="I126" s="2"/>
    </row>
    <row r="127" spans="1:9" ht="13.8" thickBot="1" x14ac:dyDescent="0.3">
      <c r="A127" s="12"/>
      <c r="B127" s="11"/>
      <c r="C127" s="53"/>
      <c r="D127" s="11"/>
      <c r="E127" s="11"/>
      <c r="F127" s="11"/>
      <c r="G127" s="11"/>
      <c r="H127" s="2"/>
      <c r="I127" s="2"/>
    </row>
    <row r="128" spans="1:9" x14ac:dyDescent="0.25">
      <c r="A128" s="15" t="s">
        <v>31</v>
      </c>
      <c r="B128" s="14" t="s">
        <v>4</v>
      </c>
      <c r="C128" s="14" t="s">
        <v>4</v>
      </c>
      <c r="D128" s="14" t="s">
        <v>4</v>
      </c>
      <c r="E128" s="14" t="s">
        <v>4</v>
      </c>
      <c r="F128" s="14" t="s">
        <v>4</v>
      </c>
      <c r="G128" s="13" t="s">
        <v>4</v>
      </c>
      <c r="H128" s="2"/>
      <c r="I128" s="2"/>
    </row>
    <row r="129" spans="1:9" x14ac:dyDescent="0.25">
      <c r="A129" s="45"/>
      <c r="B129" s="41"/>
      <c r="C129" s="42"/>
      <c r="D129" s="42"/>
      <c r="E129" s="42"/>
      <c r="F129" s="42"/>
      <c r="G129" s="43"/>
      <c r="I129" s="2"/>
    </row>
    <row r="130" spans="1:9" x14ac:dyDescent="0.25">
      <c r="A130" s="19" t="s">
        <v>17</v>
      </c>
      <c r="B130" s="44"/>
      <c r="C130" s="42"/>
      <c r="D130" s="42"/>
      <c r="E130" s="42"/>
      <c r="F130" s="42"/>
      <c r="G130" s="43"/>
      <c r="H130" s="2"/>
      <c r="I130" s="2"/>
    </row>
    <row r="131" spans="1:9" x14ac:dyDescent="0.25">
      <c r="A131" s="12" t="s">
        <v>3</v>
      </c>
      <c r="B131" s="42">
        <f>'[4]7c - Pupil Premium Post LAC'!F11</f>
        <v>-5412</v>
      </c>
      <c r="C131" s="42">
        <f>'[4]7c - Pupil Premium Post LAC'!G11</f>
        <v>-3974</v>
      </c>
      <c r="D131" s="42">
        <f>'[4]7c - Pupil Premium Post LAC'!H11</f>
        <v>-1707.5999999999995</v>
      </c>
      <c r="E131" s="42">
        <f>'[4]7c - Pupil Premium Post LAC'!I11</f>
        <v>-922.46637929334793</v>
      </c>
      <c r="F131" s="42">
        <f>'[4]7c - Pupil Premium Post LAC'!J11</f>
        <v>-814.22153708034693</v>
      </c>
      <c r="G131" s="23">
        <f>'[4]7c - Pupil Premium Post LAC'!K11</f>
        <v>-488.37296539988984</v>
      </c>
      <c r="I131" s="2"/>
    </row>
    <row r="132" spans="1:9" x14ac:dyDescent="0.25">
      <c r="A132" s="12" t="s">
        <v>29</v>
      </c>
      <c r="B132" s="42">
        <f>'[4]7c - Pupil Premium Post LAC'!F12</f>
        <v>-4820</v>
      </c>
      <c r="C132" s="42">
        <f>'[4]7c - Pupil Premium Post LAC'!G12</f>
        <v>-5060</v>
      </c>
      <c r="D132" s="42">
        <f>'[4]7c - Pupil Premium Post LAC'!H12</f>
        <v>-5060</v>
      </c>
      <c r="E132" s="42">
        <f>'[4]7c - Pupil Premium Post LAC'!I12</f>
        <v>-5060</v>
      </c>
      <c r="F132" s="42">
        <f>'[4]7c - Pupil Premium Post LAC'!J12</f>
        <v>-5060</v>
      </c>
      <c r="G132" s="23">
        <f>'[4]7c - Pupil Premium Post LAC'!K12</f>
        <v>-5060</v>
      </c>
      <c r="I132" s="2"/>
    </row>
    <row r="133" spans="1:9" x14ac:dyDescent="0.25">
      <c r="A133" s="12" t="s">
        <v>30</v>
      </c>
      <c r="B133" s="26">
        <f t="shared" ref="B133:G133" si="17">SUM(B131:B132)</f>
        <v>-10232</v>
      </c>
      <c r="C133" s="26">
        <f t="shared" si="17"/>
        <v>-9034</v>
      </c>
      <c r="D133" s="26">
        <f t="shared" si="17"/>
        <v>-6767.5999999999995</v>
      </c>
      <c r="E133" s="26">
        <f t="shared" si="17"/>
        <v>-5982.4663792933479</v>
      </c>
      <c r="F133" s="26">
        <f t="shared" si="17"/>
        <v>-5874.2215370803469</v>
      </c>
      <c r="G133" s="25">
        <f t="shared" si="17"/>
        <v>-5548.3729653998898</v>
      </c>
      <c r="I133" s="2"/>
    </row>
    <row r="134" spans="1:9" x14ac:dyDescent="0.25">
      <c r="A134" s="12"/>
      <c r="B134" s="40"/>
      <c r="C134" s="40"/>
      <c r="D134" s="40"/>
      <c r="E134" s="40"/>
      <c r="F134" s="40"/>
      <c r="G134" s="39"/>
      <c r="H134" s="2"/>
      <c r="I134" s="2"/>
    </row>
    <row r="135" spans="1:9" x14ac:dyDescent="0.25">
      <c r="A135" s="19" t="s">
        <v>6</v>
      </c>
      <c r="B135" s="40"/>
      <c r="C135" s="40"/>
      <c r="D135" s="40"/>
      <c r="E135" s="40"/>
      <c r="F135" s="40"/>
      <c r="G135" s="39"/>
      <c r="H135" s="2"/>
      <c r="I135" s="2"/>
    </row>
    <row r="136" spans="1:9" x14ac:dyDescent="0.25">
      <c r="A136" s="12" t="s">
        <v>29</v>
      </c>
      <c r="B136" s="16">
        <f>'[4]7c - Pupil Premium Post LAC'!F196</f>
        <v>6258</v>
      </c>
      <c r="C136" s="16">
        <f>'[4]7c - Pupil Premium Post LAC'!G196</f>
        <v>7326.4000000000005</v>
      </c>
      <c r="D136" s="16">
        <f>'[4]7c - Pupil Premium Post LAC'!H196</f>
        <v>5845.1336207066515</v>
      </c>
      <c r="E136" s="16">
        <f>'[4]7c - Pupil Premium Post LAC'!I196</f>
        <v>5168.244842213001</v>
      </c>
      <c r="F136" s="16">
        <f>'[4]7c - Pupil Premium Post LAC'!J196</f>
        <v>5385.8485716804571</v>
      </c>
      <c r="G136" s="23">
        <f>'[4]7c - Pupil Premium Post LAC'!K196</f>
        <v>4489.6932945110457</v>
      </c>
      <c r="H136" s="2"/>
      <c r="I136" s="2"/>
    </row>
    <row r="137" spans="1:9" x14ac:dyDescent="0.25">
      <c r="A137" s="12" t="s">
        <v>24</v>
      </c>
      <c r="B137" s="16">
        <f>'[4]7c - Pupil Premium Post LAC'!F199</f>
        <v>0</v>
      </c>
      <c r="C137" s="16">
        <f>'[4]7c - Pupil Premium Post LAC'!G199</f>
        <v>0</v>
      </c>
      <c r="D137" s="16">
        <f>'[4]7c - Pupil Premium Post LAC'!H199</f>
        <v>0</v>
      </c>
      <c r="E137" s="16">
        <f>'[4]7c - Pupil Premium Post LAC'!I199</f>
        <v>0</v>
      </c>
      <c r="F137" s="16">
        <f>'[4]7c - Pupil Premium Post LAC'!J199</f>
        <v>0</v>
      </c>
      <c r="G137" s="23">
        <f>'[4]7c - Pupil Premium Post LAC'!K199</f>
        <v>0</v>
      </c>
      <c r="H137" s="2"/>
      <c r="I137" s="2"/>
    </row>
    <row r="138" spans="1:9" x14ac:dyDescent="0.25">
      <c r="A138" s="12"/>
      <c r="B138" s="38"/>
      <c r="C138" s="38"/>
      <c r="D138" s="38"/>
      <c r="E138" s="38"/>
      <c r="F138" s="38"/>
      <c r="G138" s="37"/>
      <c r="H138" s="2"/>
      <c r="I138" s="2"/>
    </row>
    <row r="139" spans="1:9" ht="13.8" thickBot="1" x14ac:dyDescent="0.3">
      <c r="A139" s="6" t="s">
        <v>0</v>
      </c>
      <c r="B139" s="4">
        <f>'[4]7c - Pupil Premium Post LAC'!F200</f>
        <v>-3974</v>
      </c>
      <c r="C139" s="5">
        <f>'[4]7c - Pupil Premium Post LAC'!G200</f>
        <v>-1707.5999999999995</v>
      </c>
      <c r="D139" s="4">
        <f>'[4]7c - Pupil Premium Post LAC'!H200</f>
        <v>-922.46637929334793</v>
      </c>
      <c r="E139" s="4">
        <f>'[4]7c - Pupil Premium Post LAC'!I200</f>
        <v>-814.22153708034693</v>
      </c>
      <c r="F139" s="4">
        <f>'[4]7c - Pupil Premium Post LAC'!J200</f>
        <v>-488.37296539988984</v>
      </c>
      <c r="G139" s="3">
        <f>'[4]7c - Pupil Premium Post LAC'!K200</f>
        <v>-1058.6796708888442</v>
      </c>
      <c r="H139" s="2" t="s">
        <v>9</v>
      </c>
      <c r="I139" s="2"/>
    </row>
    <row r="140" spans="1:9" ht="13.8" thickBot="1" x14ac:dyDescent="0.3">
      <c r="A140" s="18"/>
      <c r="B140" s="11"/>
      <c r="C140" s="53"/>
      <c r="D140" s="11"/>
      <c r="E140" s="11"/>
      <c r="F140" s="11"/>
      <c r="G140" s="11"/>
      <c r="H140" s="2"/>
      <c r="I140" s="2"/>
    </row>
    <row r="141" spans="1:9" x14ac:dyDescent="0.25">
      <c r="A141" s="15" t="s">
        <v>28</v>
      </c>
      <c r="B141" s="14" t="s">
        <v>4</v>
      </c>
      <c r="C141" s="14" t="s">
        <v>4</v>
      </c>
      <c r="D141" s="14" t="s">
        <v>4</v>
      </c>
      <c r="E141" s="14" t="s">
        <v>4</v>
      </c>
      <c r="F141" s="14" t="s">
        <v>4</v>
      </c>
      <c r="G141" s="13" t="s">
        <v>4</v>
      </c>
      <c r="H141" s="2"/>
      <c r="I141" s="2"/>
    </row>
    <row r="142" spans="1:9" x14ac:dyDescent="0.25">
      <c r="A142" s="45"/>
      <c r="B142" s="41"/>
      <c r="C142" s="42"/>
      <c r="D142" s="42"/>
      <c r="E142" s="42"/>
      <c r="F142" s="42"/>
      <c r="G142" s="43"/>
      <c r="I142" s="2"/>
    </row>
    <row r="143" spans="1:9" x14ac:dyDescent="0.25">
      <c r="A143" s="19" t="s">
        <v>17</v>
      </c>
      <c r="B143" s="44"/>
      <c r="C143" s="42"/>
      <c r="D143" s="42"/>
      <c r="E143" s="42"/>
      <c r="F143" s="42"/>
      <c r="G143" s="43"/>
      <c r="H143" s="2"/>
      <c r="I143" s="2"/>
    </row>
    <row r="144" spans="1:9" x14ac:dyDescent="0.25">
      <c r="A144" s="12" t="s">
        <v>3</v>
      </c>
      <c r="B144" s="42">
        <f>'[4]7d - Pupil Premium EY'!F9</f>
        <v>0</v>
      </c>
      <c r="C144" s="42">
        <f>'[4]7d - Pupil Premium EY'!G9</f>
        <v>0</v>
      </c>
      <c r="D144" s="42">
        <f>'[4]7d - Pupil Premium EY'!H9</f>
        <v>0</v>
      </c>
      <c r="E144" s="42">
        <f>'[4]7d - Pupil Premium EY'!I9</f>
        <v>0</v>
      </c>
      <c r="F144" s="42">
        <f>'[4]7d - Pupil Premium EY'!J9</f>
        <v>0</v>
      </c>
      <c r="G144" s="23">
        <f>'[4]7d - Pupil Premium EY'!K9</f>
        <v>0</v>
      </c>
      <c r="I144" s="2"/>
    </row>
    <row r="145" spans="1:9" x14ac:dyDescent="0.25">
      <c r="A145" s="12" t="s">
        <v>27</v>
      </c>
      <c r="B145" s="16">
        <f>SUM('[4]7d - Pupil Premium EY'!F10:F21)</f>
        <v>0</v>
      </c>
      <c r="C145" s="16">
        <f>SUM('[4]7d - Pupil Premium EY'!G10:G21)</f>
        <v>0</v>
      </c>
      <c r="D145" s="16">
        <f>SUM('[4]7d - Pupil Premium EY'!H10:H21)</f>
        <v>0</v>
      </c>
      <c r="E145" s="16">
        <f>SUM('[4]7d - Pupil Premium EY'!I10:I21)</f>
        <v>0</v>
      </c>
      <c r="F145" s="16">
        <f>SUM('[4]7d - Pupil Premium EY'!J10:J21)</f>
        <v>0</v>
      </c>
      <c r="G145" s="23">
        <f>SUM('[4]7d - Pupil Premium EY'!K10:K21)</f>
        <v>0</v>
      </c>
      <c r="I145" s="2"/>
    </row>
    <row r="146" spans="1:9" x14ac:dyDescent="0.25">
      <c r="A146" s="12" t="s">
        <v>26</v>
      </c>
      <c r="B146" s="26">
        <f t="shared" ref="B146:G146" si="18">SUM(B144:B145)</f>
        <v>0</v>
      </c>
      <c r="C146" s="26">
        <f t="shared" si="18"/>
        <v>0</v>
      </c>
      <c r="D146" s="26">
        <f t="shared" si="18"/>
        <v>0</v>
      </c>
      <c r="E146" s="26">
        <f t="shared" si="18"/>
        <v>0</v>
      </c>
      <c r="F146" s="26">
        <f t="shared" si="18"/>
        <v>0</v>
      </c>
      <c r="G146" s="25">
        <f t="shared" si="18"/>
        <v>0</v>
      </c>
      <c r="I146" s="2"/>
    </row>
    <row r="147" spans="1:9" x14ac:dyDescent="0.25">
      <c r="A147" s="12"/>
      <c r="B147" s="40"/>
      <c r="C147" s="40"/>
      <c r="D147" s="40"/>
      <c r="E147" s="40"/>
      <c r="F147" s="40"/>
      <c r="G147" s="39"/>
      <c r="I147" s="2"/>
    </row>
    <row r="148" spans="1:9" x14ac:dyDescent="0.25">
      <c r="A148" s="19" t="s">
        <v>6</v>
      </c>
      <c r="B148" s="40"/>
      <c r="C148" s="40"/>
      <c r="D148" s="40"/>
      <c r="E148" s="40"/>
      <c r="F148" s="40"/>
      <c r="G148" s="39"/>
      <c r="H148" s="2"/>
      <c r="I148" s="2"/>
    </row>
    <row r="149" spans="1:9" x14ac:dyDescent="0.25">
      <c r="A149" s="12" t="s">
        <v>25</v>
      </c>
      <c r="B149" s="16">
        <f>'[4]7d - Pupil Premium EY'!F205</f>
        <v>0</v>
      </c>
      <c r="C149" s="16">
        <f>'[4]7d - Pupil Premium EY'!G205</f>
        <v>0</v>
      </c>
      <c r="D149" s="16">
        <f>'[4]7d - Pupil Premium EY'!H205</f>
        <v>0</v>
      </c>
      <c r="E149" s="16">
        <f>'[4]7d - Pupil Premium EY'!I205</f>
        <v>0</v>
      </c>
      <c r="F149" s="16">
        <f>'[4]7d - Pupil Premium EY'!J205</f>
        <v>0</v>
      </c>
      <c r="G149" s="23">
        <f>'[4]7d - Pupil Premium EY'!K205</f>
        <v>0</v>
      </c>
      <c r="H149" s="2"/>
      <c r="I149" s="2"/>
    </row>
    <row r="150" spans="1:9" x14ac:dyDescent="0.25">
      <c r="A150" s="12" t="s">
        <v>24</v>
      </c>
      <c r="B150" s="16">
        <f>'[4]7d - Pupil Premium EY'!F208</f>
        <v>0</v>
      </c>
      <c r="C150" s="16">
        <f>'[4]7d - Pupil Premium EY'!G208</f>
        <v>0</v>
      </c>
      <c r="D150" s="16">
        <f>'[4]7d - Pupil Premium EY'!H208</f>
        <v>0</v>
      </c>
      <c r="E150" s="16">
        <f>'[4]7d - Pupil Premium EY'!I208</f>
        <v>0</v>
      </c>
      <c r="F150" s="16">
        <f>'[4]7d - Pupil Premium EY'!J208</f>
        <v>0</v>
      </c>
      <c r="G150" s="23">
        <f>'[4]7d - Pupil Premium EY'!K208</f>
        <v>0</v>
      </c>
      <c r="H150" s="2"/>
      <c r="I150" s="2"/>
    </row>
    <row r="151" spans="1:9" x14ac:dyDescent="0.25">
      <c r="A151" s="12"/>
      <c r="B151" s="38"/>
      <c r="C151" s="38"/>
      <c r="D151" s="38"/>
      <c r="E151" s="38"/>
      <c r="F151" s="38"/>
      <c r="G151" s="37"/>
      <c r="H151" s="2"/>
      <c r="I151" s="2"/>
    </row>
    <row r="152" spans="1:9" ht="13.8" thickBot="1" x14ac:dyDescent="0.3">
      <c r="A152" s="6" t="s">
        <v>0</v>
      </c>
      <c r="B152" s="4">
        <f>'[4]7d - Pupil Premium EY'!F209</f>
        <v>0</v>
      </c>
      <c r="C152" s="5">
        <f>'[4]7d - Pupil Premium EY'!G209</f>
        <v>0</v>
      </c>
      <c r="D152" s="4">
        <f>'[4]7d - Pupil Premium EY'!H209</f>
        <v>0</v>
      </c>
      <c r="E152" s="4">
        <f>'[4]7d - Pupil Premium EY'!I209</f>
        <v>0</v>
      </c>
      <c r="F152" s="4">
        <f>'[4]7d - Pupil Premium EY'!J209</f>
        <v>0</v>
      </c>
      <c r="G152" s="3">
        <f>'[4]7d - Pupil Premium EY'!K209</f>
        <v>0</v>
      </c>
      <c r="H152" s="2" t="s">
        <v>9</v>
      </c>
      <c r="I152" s="2"/>
    </row>
    <row r="153" spans="1:9" ht="13.8" thickBot="1" x14ac:dyDescent="0.3">
      <c r="A153" s="18"/>
      <c r="B153" s="11"/>
      <c r="C153" s="53"/>
      <c r="D153" s="11"/>
      <c r="E153" s="11"/>
      <c r="F153" s="11"/>
      <c r="G153" s="11"/>
      <c r="H153" s="2"/>
      <c r="I153" s="2"/>
    </row>
    <row r="154" spans="1:9" x14ac:dyDescent="0.25">
      <c r="A154" s="33" t="s">
        <v>23</v>
      </c>
      <c r="B154" s="14" t="s">
        <v>4</v>
      </c>
      <c r="C154" s="14" t="s">
        <v>4</v>
      </c>
      <c r="D154" s="14" t="s">
        <v>4</v>
      </c>
      <c r="E154" s="14" t="s">
        <v>4</v>
      </c>
      <c r="F154" s="14" t="s">
        <v>4</v>
      </c>
      <c r="G154" s="13" t="s">
        <v>4</v>
      </c>
      <c r="H154" s="2"/>
      <c r="I154" s="2"/>
    </row>
    <row r="155" spans="1:9" x14ac:dyDescent="0.25">
      <c r="A155" s="19"/>
      <c r="B155" s="11"/>
      <c r="C155" s="11"/>
      <c r="D155" s="11"/>
      <c r="E155" s="52"/>
      <c r="F155" s="11"/>
      <c r="G155" s="10"/>
      <c r="I155" s="2"/>
    </row>
    <row r="156" spans="1:9" x14ac:dyDescent="0.25">
      <c r="A156" s="20" t="s">
        <v>17</v>
      </c>
      <c r="B156" s="11"/>
      <c r="C156" s="35"/>
      <c r="D156" s="35"/>
      <c r="E156" s="51"/>
      <c r="F156" s="35"/>
      <c r="G156" s="34"/>
      <c r="H156" s="2"/>
      <c r="I156" s="2"/>
    </row>
    <row r="157" spans="1:9" ht="12.75" customHeight="1" x14ac:dyDescent="0.25">
      <c r="A157" s="12" t="s">
        <v>3</v>
      </c>
      <c r="B157" s="16">
        <f>'[4]8 - PE and Sport'!F11</f>
        <v>-7266</v>
      </c>
      <c r="C157" s="16">
        <f>'[4]8 - PE and Sport'!G11</f>
        <v>-1259</v>
      </c>
      <c r="D157" s="16">
        <f>'[4]8 - PE and Sport'!H11</f>
        <v>-522.66666666666788</v>
      </c>
      <c r="E157" s="16">
        <f>'[4]8 - PE and Sport'!I11</f>
        <v>-2532.6666666666715</v>
      </c>
      <c r="F157" s="16">
        <f>'[4]8 - PE and Sport'!J11</f>
        <v>-4767.2666666666701</v>
      </c>
      <c r="G157" s="23">
        <f>'[4]8 - PE and Sport'!K11</f>
        <v>-6720.9586666666728</v>
      </c>
      <c r="H157" s="2"/>
      <c r="I157" s="2"/>
    </row>
    <row r="158" spans="1:9" x14ac:dyDescent="0.25">
      <c r="A158" s="9" t="s">
        <v>11</v>
      </c>
      <c r="B158" s="35">
        <f>'[4]8 - PE and Sport'!F12</f>
        <v>-7767</v>
      </c>
      <c r="C158" s="35">
        <f>'[4]8 - PE and Sport'!G12</f>
        <v>-7767</v>
      </c>
      <c r="D158" s="35">
        <f>'[4]8 - PE and Sport'!H12</f>
        <v>-7783.3333333333339</v>
      </c>
      <c r="E158" s="35">
        <f>'[4]8 - PE and Sport'!I12</f>
        <v>-7783.3333333333339</v>
      </c>
      <c r="F158" s="35">
        <f>'[4]8 - PE and Sport'!J12</f>
        <v>-7783.3333333333339</v>
      </c>
      <c r="G158" s="34">
        <f>'[4]8 - PE and Sport'!K12</f>
        <v>-7783.3333333333339</v>
      </c>
      <c r="H158" s="2"/>
      <c r="I158" s="2"/>
    </row>
    <row r="159" spans="1:9" x14ac:dyDescent="0.25">
      <c r="A159" s="9" t="s">
        <v>10</v>
      </c>
      <c r="B159" s="35">
        <f>'[4]8 - PE and Sport'!F13</f>
        <v>-10879</v>
      </c>
      <c r="C159" s="35">
        <f>'[4]8 - PE and Sport'!G13</f>
        <v>-10896.666666666668</v>
      </c>
      <c r="D159" s="35">
        <f>'[4]8 - PE and Sport'!H13</f>
        <v>-10896.666666666668</v>
      </c>
      <c r="E159" s="35">
        <f>'[4]8 - PE and Sport'!I13</f>
        <v>-10896.666666666668</v>
      </c>
      <c r="F159" s="35">
        <f>'[4]8 - PE and Sport'!J13</f>
        <v>-10896.666666666668</v>
      </c>
      <c r="G159" s="34">
        <f>'[4]8 - PE and Sport'!K13</f>
        <v>-10896.666666666668</v>
      </c>
      <c r="H159" s="2"/>
      <c r="I159" s="2"/>
    </row>
    <row r="160" spans="1:9" x14ac:dyDescent="0.25">
      <c r="A160" s="9" t="str">
        <f>'[4]8 - PE and Sport'!B14</f>
        <v>Mini Closedown Surplus Adjustment</v>
      </c>
      <c r="B160" s="50">
        <f>'[4]8 - PE and Sport'!F14</f>
        <v>0</v>
      </c>
      <c r="C160" s="50">
        <f>'[4]8 - PE and Sport'!G14</f>
        <v>0</v>
      </c>
      <c r="D160" s="50">
        <f>'[4]8 - PE and Sport'!H14</f>
        <v>0</v>
      </c>
      <c r="E160" s="50">
        <f>'[4]8 - PE and Sport'!I14</f>
        <v>0</v>
      </c>
      <c r="F160" s="50">
        <f>'[4]8 - PE and Sport'!J14</f>
        <v>0</v>
      </c>
      <c r="G160" s="49">
        <f>'[4]8 - PE and Sport'!K14</f>
        <v>0</v>
      </c>
      <c r="H160" s="2"/>
      <c r="I160" s="2"/>
    </row>
    <row r="161" spans="1:9" x14ac:dyDescent="0.25">
      <c r="A161" s="20" t="s">
        <v>7</v>
      </c>
      <c r="B161" s="47">
        <f>'[4]8 - PE and Sport'!F15</f>
        <v>-25912</v>
      </c>
      <c r="C161" s="47">
        <f>'[4]8 - PE and Sport'!G15</f>
        <v>-19922.666666666668</v>
      </c>
      <c r="D161" s="47">
        <f>'[4]8 - PE and Sport'!H15</f>
        <v>-19202.666666666672</v>
      </c>
      <c r="E161" s="47">
        <f>'[4]8 - PE and Sport'!I15</f>
        <v>-21212.666666666672</v>
      </c>
      <c r="F161" s="47">
        <f>'[4]8 - PE and Sport'!J15</f>
        <v>-23447.26666666667</v>
      </c>
      <c r="G161" s="46">
        <f>'[4]8 - PE and Sport'!K15</f>
        <v>-25400.958666666673</v>
      </c>
      <c r="H161" s="2"/>
      <c r="I161" s="2"/>
    </row>
    <row r="162" spans="1:9" x14ac:dyDescent="0.25">
      <c r="A162" s="12"/>
      <c r="B162" s="35"/>
      <c r="C162" s="35"/>
      <c r="D162" s="35"/>
      <c r="E162" s="35"/>
      <c r="F162" s="35"/>
      <c r="G162" s="34"/>
      <c r="H162" s="2"/>
      <c r="I162" s="2"/>
    </row>
    <row r="163" spans="1:9" x14ac:dyDescent="0.25">
      <c r="A163" s="19" t="s">
        <v>6</v>
      </c>
      <c r="B163" s="35">
        <f>'[4]8 - PE and Sport'!F191</f>
        <v>24653</v>
      </c>
      <c r="C163" s="35">
        <f>'[4]8 - PE and Sport'!G191</f>
        <v>19400</v>
      </c>
      <c r="D163" s="35">
        <f>'[4]8 - PE and Sport'!H191</f>
        <v>16670</v>
      </c>
      <c r="E163" s="35">
        <f>'[4]8 - PE and Sport'!I191</f>
        <v>16445.400000000001</v>
      </c>
      <c r="F163" s="35">
        <f>'[4]8 - PE and Sport'!J191</f>
        <v>16726.307999999997</v>
      </c>
      <c r="G163" s="23">
        <f>'[4]8 - PE and Sport'!K191</f>
        <v>17012.834159999999</v>
      </c>
      <c r="H163" s="2"/>
      <c r="I163" s="2"/>
    </row>
    <row r="164" spans="1:9" x14ac:dyDescent="0.25">
      <c r="A164" s="19"/>
      <c r="B164" s="48"/>
      <c r="C164" s="48"/>
      <c r="D164" s="48"/>
      <c r="E164" s="48"/>
      <c r="F164" s="48"/>
      <c r="G164" s="37"/>
      <c r="H164" s="2"/>
      <c r="I164" s="2"/>
    </row>
    <row r="165" spans="1:9" ht="13.8" thickBot="1" x14ac:dyDescent="0.3">
      <c r="A165" s="6" t="s">
        <v>0</v>
      </c>
      <c r="B165" s="4">
        <f>'[4]8 - PE and Sport'!F193</f>
        <v>-1259</v>
      </c>
      <c r="C165" s="5">
        <f>'[4]8 - PE and Sport'!G193</f>
        <v>-522.66666666666788</v>
      </c>
      <c r="D165" s="4">
        <f>'[4]8 - PE and Sport'!H193</f>
        <v>-2532.6666666666715</v>
      </c>
      <c r="E165" s="4">
        <f>'[4]8 - PE and Sport'!I193</f>
        <v>-4767.2666666666701</v>
      </c>
      <c r="F165" s="4">
        <f>'[4]8 - PE and Sport'!J193</f>
        <v>-6720.9586666666728</v>
      </c>
      <c r="G165" s="3">
        <f>'[4]8 - PE and Sport'!K193</f>
        <v>-8388.1245066666743</v>
      </c>
      <c r="H165" s="2" t="s">
        <v>9</v>
      </c>
      <c r="I165" s="2"/>
    </row>
    <row r="166" spans="1:9" ht="13.8" thickBot="1" x14ac:dyDescent="0.3">
      <c r="A166" s="12"/>
      <c r="B166" s="11"/>
      <c r="C166" s="35"/>
      <c r="D166" s="35"/>
      <c r="E166" s="35"/>
      <c r="F166" s="35"/>
      <c r="G166" s="35"/>
      <c r="H166" s="2"/>
      <c r="I166" s="2"/>
    </row>
    <row r="167" spans="1:9" x14ac:dyDescent="0.25">
      <c r="A167" s="33" t="s">
        <v>22</v>
      </c>
      <c r="B167" s="14" t="s">
        <v>4</v>
      </c>
      <c r="C167" s="14" t="s">
        <v>4</v>
      </c>
      <c r="D167" s="14" t="s">
        <v>4</v>
      </c>
      <c r="E167" s="14" t="s">
        <v>4</v>
      </c>
      <c r="F167" s="14" t="s">
        <v>4</v>
      </c>
      <c r="G167" s="13" t="s">
        <v>4</v>
      </c>
      <c r="H167" s="2"/>
      <c r="I167" s="2"/>
    </row>
    <row r="168" spans="1:9" x14ac:dyDescent="0.25">
      <c r="A168" s="12"/>
      <c r="B168" s="11"/>
      <c r="C168" s="35"/>
      <c r="D168" s="35"/>
      <c r="E168" s="35"/>
      <c r="F168" s="35"/>
      <c r="G168" s="10"/>
      <c r="I168" s="2"/>
    </row>
    <row r="169" spans="1:9" x14ac:dyDescent="0.25">
      <c r="A169" s="20" t="s">
        <v>17</v>
      </c>
      <c r="B169" s="11"/>
      <c r="C169" s="35"/>
      <c r="D169" s="35"/>
      <c r="E169" s="35"/>
      <c r="F169" s="35"/>
      <c r="G169" s="34"/>
      <c r="H169" s="2"/>
      <c r="I169" s="2"/>
    </row>
    <row r="170" spans="1:9" x14ac:dyDescent="0.25">
      <c r="A170" s="12" t="s">
        <v>3</v>
      </c>
      <c r="B170" s="16">
        <f>'[4]8a - UIFSM'!F9</f>
        <v>-18800</v>
      </c>
      <c r="C170" s="16">
        <f>'[4]8a - UIFSM'!G9</f>
        <v>-4916</v>
      </c>
      <c r="D170" s="16">
        <f>'[4]8a - UIFSM'!H9</f>
        <v>1411</v>
      </c>
      <c r="E170" s="16">
        <f>'[4]8a - UIFSM'!I9</f>
        <v>-540.17890024324151</v>
      </c>
      <c r="F170" s="16">
        <f>'[4]8a - UIFSM'!J9</f>
        <v>-2274.8449564962139</v>
      </c>
      <c r="G170" s="23">
        <f>'[4]8a - UIFSM'!K9</f>
        <v>-3784.3376549993045</v>
      </c>
      <c r="H170" s="2"/>
      <c r="I170" s="2"/>
    </row>
    <row r="171" spans="1:9" x14ac:dyDescent="0.25">
      <c r="A171" s="9" t="s">
        <v>11</v>
      </c>
      <c r="B171" s="35">
        <f>'[4]8a - UIFSM'!F10</f>
        <v>-6051</v>
      </c>
      <c r="C171" s="35">
        <f>'[4]8a - UIFSM'!G10</f>
        <v>-10589</v>
      </c>
      <c r="D171" s="35">
        <f>'[4]8a - UIFSM'!H10</f>
        <v>-10589</v>
      </c>
      <c r="E171" s="35">
        <f>'[4]8a - UIFSM'!I10</f>
        <v>-10589</v>
      </c>
      <c r="F171" s="35">
        <f>'[4]8a - UIFSM'!J10</f>
        <v>-10589</v>
      </c>
      <c r="G171" s="34">
        <f>'[4]8a - UIFSM'!K10</f>
        <v>-10589</v>
      </c>
      <c r="H171" s="2"/>
      <c r="I171" s="2"/>
    </row>
    <row r="172" spans="1:9" x14ac:dyDescent="0.25">
      <c r="A172" s="9" t="s">
        <v>10</v>
      </c>
      <c r="B172" s="35">
        <f>'[4]8a - UIFSM'!F11</f>
        <v>-14825</v>
      </c>
      <c r="C172" s="35">
        <f>'[4]8a - UIFSM'!G11</f>
        <v>-14825</v>
      </c>
      <c r="D172" s="35">
        <f>'[4]8a - UIFSM'!H11</f>
        <v>-14825</v>
      </c>
      <c r="E172" s="35">
        <f>'[4]8a - UIFSM'!I11</f>
        <v>-14825</v>
      </c>
      <c r="F172" s="35">
        <f>'[4]8a - UIFSM'!J11</f>
        <v>-14825</v>
      </c>
      <c r="G172" s="34">
        <f>'[4]8a - UIFSM'!K11</f>
        <v>-14825</v>
      </c>
      <c r="H172" s="2"/>
      <c r="I172" s="2"/>
    </row>
    <row r="173" spans="1:9" x14ac:dyDescent="0.25">
      <c r="A173" s="20" t="s">
        <v>7</v>
      </c>
      <c r="B173" s="47">
        <f t="shared" ref="B173:G173" si="19">SUM(B170:B172)</f>
        <v>-39676</v>
      </c>
      <c r="C173" s="47">
        <f t="shared" si="19"/>
        <v>-30330</v>
      </c>
      <c r="D173" s="47">
        <f t="shared" si="19"/>
        <v>-24003</v>
      </c>
      <c r="E173" s="47">
        <f t="shared" si="19"/>
        <v>-25954.178900243242</v>
      </c>
      <c r="F173" s="47">
        <f t="shared" si="19"/>
        <v>-27688.844956496214</v>
      </c>
      <c r="G173" s="46">
        <f t="shared" si="19"/>
        <v>-29198.337654999305</v>
      </c>
      <c r="H173" s="2"/>
      <c r="I173" s="2"/>
    </row>
    <row r="174" spans="1:9" x14ac:dyDescent="0.25">
      <c r="A174" s="12"/>
      <c r="B174" s="35"/>
      <c r="C174" s="35"/>
      <c r="D174" s="35"/>
      <c r="E174" s="35"/>
      <c r="F174" s="35"/>
      <c r="G174" s="34"/>
      <c r="H174" s="2"/>
      <c r="I174" s="2"/>
    </row>
    <row r="175" spans="1:9" x14ac:dyDescent="0.25">
      <c r="A175" s="19" t="s">
        <v>6</v>
      </c>
      <c r="B175" s="35">
        <f>'[4]8a - UIFSM'!F173</f>
        <v>34760</v>
      </c>
      <c r="C175" s="35">
        <f>'[4]8a - UIFSM'!G173</f>
        <v>31741</v>
      </c>
      <c r="D175" s="35">
        <f>'[4]8a - UIFSM'!H173</f>
        <v>23462.821099756758</v>
      </c>
      <c r="E175" s="35">
        <f>'[4]8a - UIFSM'!I173</f>
        <v>23679.333943747028</v>
      </c>
      <c r="F175" s="35">
        <f>'[4]8a - UIFSM'!J173</f>
        <v>23904.507301496909</v>
      </c>
      <c r="G175" s="23">
        <f>'[4]8a - UIFSM'!K173</f>
        <v>24138.687593556784</v>
      </c>
      <c r="H175" s="2"/>
      <c r="I175" s="2"/>
    </row>
    <row r="176" spans="1:9" x14ac:dyDescent="0.25">
      <c r="A176" s="19"/>
      <c r="B176" s="35"/>
      <c r="C176" s="35"/>
      <c r="D176" s="35"/>
      <c r="E176" s="35"/>
      <c r="F176" s="35"/>
      <c r="G176" s="37"/>
      <c r="H176" s="2"/>
      <c r="I176" s="2"/>
    </row>
    <row r="177" spans="1:9" ht="13.8" thickBot="1" x14ac:dyDescent="0.3">
      <c r="A177" s="6" t="s">
        <v>0</v>
      </c>
      <c r="B177" s="4">
        <f>'[4]8a - UIFSM'!F175</f>
        <v>-4916</v>
      </c>
      <c r="C177" s="5">
        <f>'[4]8a - UIFSM'!G175</f>
        <v>1411</v>
      </c>
      <c r="D177" s="4">
        <f>'[4]8a - UIFSM'!H175</f>
        <v>-540.17890024324151</v>
      </c>
      <c r="E177" s="4">
        <f>'[4]8a - UIFSM'!I175</f>
        <v>-2274.8449564962139</v>
      </c>
      <c r="F177" s="4">
        <f>'[4]8a - UIFSM'!J175</f>
        <v>-3784.3376549993045</v>
      </c>
      <c r="G177" s="3">
        <f>'[4]8a - UIFSM'!K175</f>
        <v>-5059.6500614425204</v>
      </c>
      <c r="H177" s="2" t="s">
        <v>9</v>
      </c>
      <c r="I177" s="2"/>
    </row>
    <row r="178" spans="1:9" ht="13.8" thickBot="1" x14ac:dyDescent="0.3">
      <c r="A178" s="36"/>
      <c r="B178" s="11"/>
      <c r="C178" s="35"/>
      <c r="D178" s="35"/>
      <c r="E178" s="35"/>
      <c r="F178" s="35"/>
      <c r="G178" s="35"/>
      <c r="H178" s="2"/>
      <c r="I178" s="2"/>
    </row>
    <row r="179" spans="1:9" x14ac:dyDescent="0.25">
      <c r="A179" s="15" t="s">
        <v>21</v>
      </c>
      <c r="B179" s="14" t="s">
        <v>4</v>
      </c>
      <c r="C179" s="14" t="s">
        <v>4</v>
      </c>
      <c r="D179" s="14" t="s">
        <v>4</v>
      </c>
      <c r="E179" s="14" t="s">
        <v>4</v>
      </c>
      <c r="F179" s="14" t="s">
        <v>4</v>
      </c>
      <c r="G179" s="13" t="s">
        <v>4</v>
      </c>
      <c r="H179" s="2"/>
      <c r="I179" s="2"/>
    </row>
    <row r="180" spans="1:9" x14ac:dyDescent="0.25">
      <c r="A180" s="45"/>
      <c r="B180" s="41"/>
      <c r="C180" s="42"/>
      <c r="D180" s="42"/>
      <c r="E180" s="42"/>
      <c r="F180" s="42"/>
      <c r="G180" s="43"/>
      <c r="H180" s="2"/>
      <c r="I180" s="2"/>
    </row>
    <row r="181" spans="1:9" x14ac:dyDescent="0.25">
      <c r="A181" s="19" t="s">
        <v>17</v>
      </c>
      <c r="B181" s="44"/>
      <c r="C181" s="42"/>
      <c r="D181" s="42"/>
      <c r="E181" s="42"/>
      <c r="F181" s="42"/>
      <c r="G181" s="43"/>
      <c r="H181" s="2"/>
      <c r="I181" s="2"/>
    </row>
    <row r="182" spans="1:9" x14ac:dyDescent="0.25">
      <c r="A182" s="12" t="s">
        <v>3</v>
      </c>
      <c r="B182" s="16">
        <f>'[4]8b - Vulnerable Bursary'!F9</f>
        <v>0</v>
      </c>
      <c r="C182" s="16">
        <f>'[4]8b - Vulnerable Bursary'!G9</f>
        <v>0</v>
      </c>
      <c r="D182" s="16">
        <f>'[4]8b - Vulnerable Bursary'!H9</f>
        <v>0</v>
      </c>
      <c r="E182" s="16">
        <f>'[4]8b - Vulnerable Bursary'!I9</f>
        <v>0</v>
      </c>
      <c r="F182" s="16">
        <f>'[4]8b - Vulnerable Bursary'!J9</f>
        <v>0</v>
      </c>
      <c r="G182" s="23">
        <f>'[4]8b - Vulnerable Bursary'!K9</f>
        <v>0</v>
      </c>
      <c r="H182" s="2"/>
      <c r="I182" s="2"/>
    </row>
    <row r="183" spans="1:9" x14ac:dyDescent="0.25">
      <c r="A183" s="12" t="s">
        <v>20</v>
      </c>
      <c r="B183" s="42">
        <f>'[4]8b - Vulnerable Bursary'!F10</f>
        <v>0</v>
      </c>
      <c r="C183" s="42">
        <f>'[4]8b - Vulnerable Bursary'!G10</f>
        <v>0</v>
      </c>
      <c r="D183" s="42">
        <f>'[4]8b - Vulnerable Bursary'!H10</f>
        <v>0</v>
      </c>
      <c r="E183" s="42">
        <f>'[4]8b - Vulnerable Bursary'!I10</f>
        <v>0</v>
      </c>
      <c r="F183" s="42">
        <f>'[4]8b - Vulnerable Bursary'!J10</f>
        <v>0</v>
      </c>
      <c r="G183" s="34">
        <f>'[4]8b - Vulnerable Bursary'!K10</f>
        <v>0</v>
      </c>
      <c r="H183" s="2"/>
      <c r="I183" s="2"/>
    </row>
    <row r="184" spans="1:9" x14ac:dyDescent="0.25">
      <c r="A184" s="12" t="s">
        <v>19</v>
      </c>
      <c r="B184" s="26">
        <f t="shared" ref="B184:G184" si="20">SUM(B182:B183)</f>
        <v>0</v>
      </c>
      <c r="C184" s="26">
        <f t="shared" si="20"/>
        <v>0</v>
      </c>
      <c r="D184" s="26">
        <f t="shared" si="20"/>
        <v>0</v>
      </c>
      <c r="E184" s="26">
        <f t="shared" si="20"/>
        <v>0</v>
      </c>
      <c r="F184" s="26">
        <f t="shared" si="20"/>
        <v>0</v>
      </c>
      <c r="G184" s="25">
        <f t="shared" si="20"/>
        <v>0</v>
      </c>
      <c r="H184" s="2"/>
      <c r="I184" s="2"/>
    </row>
    <row r="185" spans="1:9" x14ac:dyDescent="0.25">
      <c r="A185" s="12"/>
      <c r="B185" s="41"/>
      <c r="C185" s="40"/>
      <c r="D185" s="40"/>
      <c r="E185" s="40"/>
      <c r="F185" s="40"/>
      <c r="G185" s="39"/>
      <c r="H185" s="2"/>
      <c r="I185" s="2"/>
    </row>
    <row r="186" spans="1:9" x14ac:dyDescent="0.25">
      <c r="A186" s="19" t="s">
        <v>6</v>
      </c>
      <c r="B186" s="16">
        <f>'[4]8b - Vulnerable Bursary'!F276</f>
        <v>0</v>
      </c>
      <c r="C186" s="16">
        <f>'[4]8b - Vulnerable Bursary'!G276</f>
        <v>0</v>
      </c>
      <c r="D186" s="16">
        <f>'[4]8b - Vulnerable Bursary'!H276</f>
        <v>0</v>
      </c>
      <c r="E186" s="16">
        <f>'[4]8b - Vulnerable Bursary'!I276</f>
        <v>0</v>
      </c>
      <c r="F186" s="16">
        <f>'[4]8b - Vulnerable Bursary'!J276</f>
        <v>0</v>
      </c>
      <c r="G186" s="34">
        <f>'[4]8b - Vulnerable Bursary'!K276</f>
        <v>0</v>
      </c>
      <c r="H186" s="2"/>
      <c r="I186" s="2"/>
    </row>
    <row r="187" spans="1:9" x14ac:dyDescent="0.25">
      <c r="A187" s="12"/>
      <c r="B187" s="38"/>
      <c r="C187" s="38"/>
      <c r="D187" s="38"/>
      <c r="E187" s="38"/>
      <c r="F187" s="38"/>
      <c r="G187" s="37"/>
      <c r="H187" s="2"/>
      <c r="I187" s="2"/>
    </row>
    <row r="188" spans="1:9" ht="13.8" thickBot="1" x14ac:dyDescent="0.3">
      <c r="A188" s="6" t="s">
        <v>0</v>
      </c>
      <c r="B188" s="4">
        <f>'[4]8b - Vulnerable Bursary'!F278</f>
        <v>0</v>
      </c>
      <c r="C188" s="5">
        <f>'[4]8b - Vulnerable Bursary'!G278</f>
        <v>0</v>
      </c>
      <c r="D188" s="4">
        <f>'[4]8b - Vulnerable Bursary'!H278</f>
        <v>0</v>
      </c>
      <c r="E188" s="4">
        <f>'[4]8b - Vulnerable Bursary'!I278</f>
        <v>0</v>
      </c>
      <c r="F188" s="4">
        <f>'[4]8b - Vulnerable Bursary'!J278</f>
        <v>0</v>
      </c>
      <c r="G188" s="3">
        <f>'[4]8b - Vulnerable Bursary'!K278</f>
        <v>0</v>
      </c>
      <c r="H188" s="2" t="s">
        <v>9</v>
      </c>
      <c r="I188" s="2"/>
    </row>
    <row r="189" spans="1:9" ht="13.8" thickBot="1" x14ac:dyDescent="0.3">
      <c r="A189" s="36"/>
      <c r="B189" s="11"/>
      <c r="C189" s="35"/>
      <c r="D189" s="35"/>
      <c r="E189" s="35"/>
      <c r="F189" s="35"/>
      <c r="G189" s="35"/>
      <c r="H189" s="2"/>
      <c r="I189" s="2"/>
    </row>
    <row r="190" spans="1:9" x14ac:dyDescent="0.25">
      <c r="A190" s="15" t="s">
        <v>18</v>
      </c>
      <c r="B190" s="14" t="s">
        <v>4</v>
      </c>
      <c r="C190" s="14" t="s">
        <v>4</v>
      </c>
      <c r="D190" s="14" t="s">
        <v>4</v>
      </c>
      <c r="E190" s="14" t="s">
        <v>4</v>
      </c>
      <c r="F190" s="14" t="s">
        <v>4</v>
      </c>
      <c r="G190" s="13" t="s">
        <v>4</v>
      </c>
      <c r="H190" s="2"/>
      <c r="I190" s="2"/>
    </row>
    <row r="191" spans="1:9" x14ac:dyDescent="0.25">
      <c r="A191" s="45"/>
      <c r="B191" s="41"/>
      <c r="C191" s="42"/>
      <c r="D191" s="42"/>
      <c r="E191" s="42"/>
      <c r="F191" s="42"/>
      <c r="G191" s="43"/>
      <c r="H191" s="2"/>
      <c r="I191" s="2"/>
    </row>
    <row r="192" spans="1:9" x14ac:dyDescent="0.25">
      <c r="A192" s="19" t="s">
        <v>17</v>
      </c>
      <c r="B192" s="44"/>
      <c r="C192" s="42"/>
      <c r="D192" s="42"/>
      <c r="E192" s="42"/>
      <c r="F192" s="42"/>
      <c r="G192" s="43"/>
      <c r="H192" s="2"/>
      <c r="I192" s="2"/>
    </row>
    <row r="193" spans="1:9" x14ac:dyDescent="0.25">
      <c r="A193" s="12" t="s">
        <v>3</v>
      </c>
      <c r="B193" s="16">
        <f>'[4]8c - 16-19 Bursary'!F9</f>
        <v>0</v>
      </c>
      <c r="C193" s="16">
        <f>'[4]8c - 16-19 Bursary'!G9</f>
        <v>0</v>
      </c>
      <c r="D193" s="16">
        <f>'[4]8c - 16-19 Bursary'!H9</f>
        <v>0</v>
      </c>
      <c r="E193" s="16">
        <f>'[4]8c - 16-19 Bursary'!I9</f>
        <v>0</v>
      </c>
      <c r="F193" s="16">
        <f>'[4]8c - 16-19 Bursary'!J9</f>
        <v>0</v>
      </c>
      <c r="G193" s="23">
        <f>'[4]8c - 16-19 Bursary'!K9</f>
        <v>0</v>
      </c>
      <c r="H193" s="2"/>
      <c r="I193" s="2"/>
    </row>
    <row r="194" spans="1:9" x14ac:dyDescent="0.25">
      <c r="A194" s="12" t="s">
        <v>11</v>
      </c>
      <c r="B194" s="42">
        <f>'[4]8c - 16-19 Bursary'!F10</f>
        <v>0</v>
      </c>
      <c r="C194" s="42">
        <f>'[4]8c - 16-19 Bursary'!G10</f>
        <v>0</v>
      </c>
      <c r="D194" s="42">
        <f>'[4]8c - 16-19 Bursary'!H10</f>
        <v>0</v>
      </c>
      <c r="E194" s="42">
        <f>'[4]8c - 16-19 Bursary'!I10</f>
        <v>0</v>
      </c>
      <c r="F194" s="42">
        <f>'[4]8c - 16-19 Bursary'!J10</f>
        <v>0</v>
      </c>
      <c r="G194" s="34">
        <f>'[4]8c - 16-19 Bursary'!K10</f>
        <v>0</v>
      </c>
      <c r="H194" s="2"/>
      <c r="I194" s="2"/>
    </row>
    <row r="195" spans="1:9" x14ac:dyDescent="0.25">
      <c r="A195" s="12" t="s">
        <v>10</v>
      </c>
      <c r="B195" s="42">
        <f>'[4]8c - 16-19 Bursary'!F11</f>
        <v>0</v>
      </c>
      <c r="C195" s="42">
        <f>'[4]8c - 16-19 Bursary'!G11</f>
        <v>0</v>
      </c>
      <c r="D195" s="42">
        <f>'[4]8c - 16-19 Bursary'!H11</f>
        <v>0</v>
      </c>
      <c r="E195" s="42">
        <f>'[4]8c - 16-19 Bursary'!I11</f>
        <v>0</v>
      </c>
      <c r="F195" s="42">
        <f>'[4]8c - 16-19 Bursary'!J11</f>
        <v>0</v>
      </c>
      <c r="G195" s="34">
        <f>'[4]8c - 16-19 Bursary'!K11</f>
        <v>0</v>
      </c>
      <c r="H195" s="2"/>
      <c r="I195" s="2"/>
    </row>
    <row r="196" spans="1:9" x14ac:dyDescent="0.25">
      <c r="A196" s="12" t="s">
        <v>16</v>
      </c>
      <c r="B196" s="26">
        <f t="shared" ref="B196:G196" si="21">SUM(B193:B195)</f>
        <v>0</v>
      </c>
      <c r="C196" s="26">
        <f t="shared" si="21"/>
        <v>0</v>
      </c>
      <c r="D196" s="26">
        <f t="shared" si="21"/>
        <v>0</v>
      </c>
      <c r="E196" s="26">
        <f t="shared" si="21"/>
        <v>0</v>
      </c>
      <c r="F196" s="26">
        <f t="shared" si="21"/>
        <v>0</v>
      </c>
      <c r="G196" s="25">
        <f t="shared" si="21"/>
        <v>0</v>
      </c>
      <c r="H196" s="2"/>
      <c r="I196" s="2"/>
    </row>
    <row r="197" spans="1:9" x14ac:dyDescent="0.25">
      <c r="A197" s="12"/>
      <c r="B197" s="41"/>
      <c r="C197" s="40"/>
      <c r="D197" s="40"/>
      <c r="E197" s="40"/>
      <c r="F197" s="40"/>
      <c r="G197" s="39"/>
      <c r="H197" s="2"/>
      <c r="I197" s="2"/>
    </row>
    <row r="198" spans="1:9" x14ac:dyDescent="0.25">
      <c r="A198" s="19" t="s">
        <v>6</v>
      </c>
      <c r="B198" s="16">
        <f>'[4]8c - 16-19 Bursary'!F277</f>
        <v>0</v>
      </c>
      <c r="C198" s="16">
        <f>'[4]8c - 16-19 Bursary'!G277</f>
        <v>0</v>
      </c>
      <c r="D198" s="16">
        <f>'[4]8c - 16-19 Bursary'!H277</f>
        <v>0</v>
      </c>
      <c r="E198" s="16">
        <f>'[4]8c - 16-19 Bursary'!I277</f>
        <v>0</v>
      </c>
      <c r="F198" s="16">
        <f>'[4]8c - 16-19 Bursary'!J277</f>
        <v>0</v>
      </c>
      <c r="G198" s="23">
        <f>'[4]8c - 16-19 Bursary'!K277</f>
        <v>0</v>
      </c>
      <c r="H198" s="2"/>
      <c r="I198" s="2"/>
    </row>
    <row r="199" spans="1:9" x14ac:dyDescent="0.25">
      <c r="A199" s="12"/>
      <c r="B199" s="38"/>
      <c r="C199" s="38"/>
      <c r="D199" s="38"/>
      <c r="E199" s="38"/>
      <c r="F199" s="38"/>
      <c r="G199" s="37"/>
      <c r="H199" s="2"/>
      <c r="I199" s="2"/>
    </row>
    <row r="200" spans="1:9" ht="13.8" thickBot="1" x14ac:dyDescent="0.3">
      <c r="A200" s="6" t="s">
        <v>0</v>
      </c>
      <c r="B200" s="4">
        <f>'[4]8c - 16-19 Bursary'!F279</f>
        <v>0</v>
      </c>
      <c r="C200" s="5">
        <f>'[4]8c - 16-19 Bursary'!G279</f>
        <v>0</v>
      </c>
      <c r="D200" s="4">
        <f>'[4]8c - 16-19 Bursary'!H279</f>
        <v>0</v>
      </c>
      <c r="E200" s="4">
        <f>'[4]8c - 16-19 Bursary'!I279</f>
        <v>0</v>
      </c>
      <c r="F200" s="4">
        <f>'[4]8c - 16-19 Bursary'!J279</f>
        <v>0</v>
      </c>
      <c r="G200" s="3">
        <f>'[4]8c - 16-19 Bursary'!K279</f>
        <v>0</v>
      </c>
      <c r="H200" s="2" t="s">
        <v>9</v>
      </c>
      <c r="I200" s="2"/>
    </row>
    <row r="201" spans="1:9" ht="13.8" thickBot="1" x14ac:dyDescent="0.3">
      <c r="A201" s="36"/>
      <c r="B201" s="11"/>
      <c r="C201" s="35"/>
      <c r="D201" s="35"/>
      <c r="E201" s="35"/>
      <c r="F201" s="35"/>
      <c r="G201" s="35"/>
      <c r="H201" s="2"/>
      <c r="I201" s="2"/>
    </row>
    <row r="202" spans="1:9" x14ac:dyDescent="0.25">
      <c r="A202" s="33" t="s">
        <v>15</v>
      </c>
      <c r="B202" s="14" t="s">
        <v>4</v>
      </c>
      <c r="C202" s="14" t="s">
        <v>4</v>
      </c>
      <c r="D202" s="14" t="s">
        <v>4</v>
      </c>
      <c r="E202" s="14" t="s">
        <v>4</v>
      </c>
      <c r="F202" s="14" t="s">
        <v>4</v>
      </c>
      <c r="G202" s="13" t="s">
        <v>4</v>
      </c>
      <c r="H202" s="2"/>
      <c r="I202" s="2"/>
    </row>
    <row r="203" spans="1:9" x14ac:dyDescent="0.25">
      <c r="A203" s="24" t="str">
        <f>IF(ISBLANK('[4]8d - Other Grants'!B7),"",'[4]8d - Other Grants'!B7)</f>
        <v>Homes4Ukraine</v>
      </c>
      <c r="B203" s="11"/>
      <c r="C203" s="11"/>
      <c r="D203" s="11"/>
      <c r="E203" s="11"/>
      <c r="F203" s="11"/>
      <c r="G203" s="10"/>
      <c r="H203" s="2"/>
      <c r="I203" s="2"/>
    </row>
    <row r="204" spans="1:9" x14ac:dyDescent="0.25">
      <c r="A204" s="12" t="s">
        <v>3</v>
      </c>
      <c r="B204" s="16">
        <f>'[4]8d - Other Grants'!D10</f>
        <v>0</v>
      </c>
      <c r="C204" s="16">
        <f>'[4]8d - Other Grants'!E10</f>
        <v>0</v>
      </c>
      <c r="D204" s="16">
        <f>'[4]8d - Other Grants'!F10</f>
        <v>-98.699999999999818</v>
      </c>
      <c r="E204" s="16">
        <f>'[4]8d - Other Grants'!G10</f>
        <v>-98.699999999999818</v>
      </c>
      <c r="F204" s="16">
        <f>'[4]8d - Other Grants'!H10</f>
        <v>-98.699999999999818</v>
      </c>
      <c r="G204" s="23">
        <f>'[4]8d - Other Grants'!I10</f>
        <v>-98.699999999999818</v>
      </c>
      <c r="H204" s="2"/>
      <c r="I204" s="2"/>
    </row>
    <row r="205" spans="1:9" x14ac:dyDescent="0.25">
      <c r="A205" s="12" t="s">
        <v>8</v>
      </c>
      <c r="B205" s="11">
        <f>SUM('[4]8d - Other Grants'!D15+'[4]8d - Other Grants'!D20)</f>
        <v>0</v>
      </c>
      <c r="C205" s="11">
        <f>SUM('[4]8d - Other Grants'!E15+'[4]8d - Other Grants'!E20)</f>
        <v>-7050</v>
      </c>
      <c r="D205" s="11">
        <f>SUM('[4]8d - Other Grants'!F15+'[4]8d - Other Grants'!F20)</f>
        <v>0</v>
      </c>
      <c r="E205" s="11">
        <f>SUM('[4]8d - Other Grants'!G15+'[4]8d - Other Grants'!G20)</f>
        <v>0</v>
      </c>
      <c r="F205" s="11">
        <f>SUM('[4]8d - Other Grants'!H15+'[4]8d - Other Grants'!H20)</f>
        <v>0</v>
      </c>
      <c r="G205" s="34">
        <f>SUM('[4]8d - Other Grants'!I15+'[4]8d - Other Grants'!I20)</f>
        <v>0</v>
      </c>
      <c r="H205" s="2"/>
      <c r="I205" s="2"/>
    </row>
    <row r="206" spans="1:9" x14ac:dyDescent="0.25">
      <c r="A206" s="20" t="s">
        <v>7</v>
      </c>
      <c r="B206" s="22">
        <f>'[4]8d - Other Grants'!D22</f>
        <v>0</v>
      </c>
      <c r="C206" s="22">
        <f>'[4]8d - Other Grants'!E22</f>
        <v>-7050</v>
      </c>
      <c r="D206" s="22">
        <f>'[4]8d - Other Grants'!F22</f>
        <v>-98.699999999999818</v>
      </c>
      <c r="E206" s="22">
        <f>'[4]8d - Other Grants'!G22</f>
        <v>-98.699999999999818</v>
      </c>
      <c r="F206" s="22">
        <f>'[4]8d - Other Grants'!H22</f>
        <v>-98.699999999999818</v>
      </c>
      <c r="G206" s="21">
        <f>'[4]8d - Other Grants'!I22</f>
        <v>-98.699999999999818</v>
      </c>
      <c r="H206" s="2"/>
      <c r="I206" s="2"/>
    </row>
    <row r="207" spans="1:9" x14ac:dyDescent="0.25">
      <c r="A207" s="12"/>
      <c r="B207" s="11"/>
      <c r="C207" s="11"/>
      <c r="D207" s="11"/>
      <c r="E207" s="11"/>
      <c r="F207" s="11"/>
      <c r="G207" s="10"/>
      <c r="H207" s="2"/>
      <c r="I207" s="2"/>
    </row>
    <row r="208" spans="1:9" x14ac:dyDescent="0.25">
      <c r="A208" s="19" t="s">
        <v>6</v>
      </c>
      <c r="B208" s="11">
        <f>'[4]8d - Other Grants'!D270</f>
        <v>0</v>
      </c>
      <c r="C208" s="11">
        <f>'[4]8d - Other Grants'!E270</f>
        <v>6951.3</v>
      </c>
      <c r="D208" s="11">
        <f>'[4]8d - Other Grants'!F270</f>
        <v>0</v>
      </c>
      <c r="E208" s="11">
        <f>'[4]8d - Other Grants'!G270</f>
        <v>0</v>
      </c>
      <c r="F208" s="11">
        <f>'[4]8d - Other Grants'!H270</f>
        <v>0</v>
      </c>
      <c r="G208" s="34">
        <f>'[4]8d - Other Grants'!I270</f>
        <v>0</v>
      </c>
      <c r="H208" s="2"/>
      <c r="I208" s="2"/>
    </row>
    <row r="209" spans="1:9" x14ac:dyDescent="0.25">
      <c r="A209" s="12"/>
      <c r="B209" s="11"/>
      <c r="C209" s="11"/>
      <c r="D209" s="11"/>
      <c r="E209" s="11"/>
      <c r="F209" s="11"/>
      <c r="G209" s="10"/>
      <c r="H209" s="2"/>
      <c r="I209" s="2"/>
    </row>
    <row r="210" spans="1:9" x14ac:dyDescent="0.25">
      <c r="A210" s="12" t="s">
        <v>0</v>
      </c>
      <c r="B210" s="26">
        <f>'[4]8d - Other Grants'!D272</f>
        <v>0</v>
      </c>
      <c r="C210" s="27">
        <f>'[4]8d - Other Grants'!E272</f>
        <v>-98.699999999999818</v>
      </c>
      <c r="D210" s="26">
        <f>'[4]8d - Other Grants'!F272</f>
        <v>-98.699999999999818</v>
      </c>
      <c r="E210" s="26">
        <f>'[4]8d - Other Grants'!G272</f>
        <v>-98.699999999999818</v>
      </c>
      <c r="F210" s="26">
        <f>'[4]8d - Other Grants'!H272</f>
        <v>-98.699999999999818</v>
      </c>
      <c r="G210" s="25">
        <f>'[4]8d - Other Grants'!I272</f>
        <v>-98.699999999999818</v>
      </c>
      <c r="H210" s="2" t="s">
        <v>9</v>
      </c>
      <c r="I210" s="2"/>
    </row>
    <row r="211" spans="1:9" x14ac:dyDescent="0.25">
      <c r="A211" s="12"/>
      <c r="B211" s="11"/>
      <c r="C211" s="11"/>
      <c r="D211" s="11"/>
      <c r="E211" s="11"/>
      <c r="F211" s="11"/>
      <c r="G211" s="10"/>
      <c r="H211" s="2"/>
      <c r="I211" s="2"/>
    </row>
    <row r="212" spans="1:9" x14ac:dyDescent="0.25">
      <c r="A212" s="24" t="str">
        <f>IF(ISBLANK('[4]8d - Other Grants'!B274),"",'[4]8d - Other Grants'!B274)</f>
        <v/>
      </c>
      <c r="B212" s="11"/>
      <c r="C212" s="11"/>
      <c r="D212" s="11"/>
      <c r="E212" s="11"/>
      <c r="F212" s="11"/>
      <c r="G212" s="10"/>
      <c r="H212" s="2"/>
      <c r="I212" s="2"/>
    </row>
    <row r="213" spans="1:9" x14ac:dyDescent="0.25">
      <c r="A213" s="12" t="s">
        <v>3</v>
      </c>
      <c r="B213" s="16">
        <f>'[4]8d - Other Grants'!D277</f>
        <v>0</v>
      </c>
      <c r="C213" s="16">
        <f>'[4]8d - Other Grants'!E277</f>
        <v>0</v>
      </c>
      <c r="D213" s="16">
        <f>'[4]8d - Other Grants'!F277</f>
        <v>0</v>
      </c>
      <c r="E213" s="16">
        <f>'[4]8d - Other Grants'!G277</f>
        <v>0</v>
      </c>
      <c r="F213" s="16">
        <f>'[4]8d - Other Grants'!H277</f>
        <v>0</v>
      </c>
      <c r="G213" s="23">
        <f>'[4]8d - Other Grants'!I277</f>
        <v>0</v>
      </c>
      <c r="I213" s="2"/>
    </row>
    <row r="214" spans="1:9" x14ac:dyDescent="0.25">
      <c r="A214" s="12" t="s">
        <v>8</v>
      </c>
      <c r="B214" s="11">
        <f>SUM('[4]8d - Other Grants'!D282+'[4]8d - Other Grants'!D287)</f>
        <v>0</v>
      </c>
      <c r="C214" s="11">
        <f>SUM('[4]8d - Other Grants'!E282+'[4]8d - Other Grants'!E287)</f>
        <v>0</v>
      </c>
      <c r="D214" s="11">
        <f>SUM('[4]8d - Other Grants'!F282+'[4]8d - Other Grants'!F287)</f>
        <v>0</v>
      </c>
      <c r="E214" s="11">
        <f>SUM('[4]8d - Other Grants'!G282+'[4]8d - Other Grants'!G287)</f>
        <v>0</v>
      </c>
      <c r="F214" s="11">
        <f>SUM('[4]8d - Other Grants'!H282+'[4]8d - Other Grants'!H287)</f>
        <v>0</v>
      </c>
      <c r="G214" s="34">
        <f>SUM('[4]8d - Other Grants'!I282+'[4]8d - Other Grants'!I287)</f>
        <v>0</v>
      </c>
      <c r="H214" s="2"/>
      <c r="I214" s="2"/>
    </row>
    <row r="215" spans="1:9" x14ac:dyDescent="0.25">
      <c r="A215" s="20" t="s">
        <v>7</v>
      </c>
      <c r="B215" s="22">
        <f>'[4]8d - Other Grants'!D289</f>
        <v>0</v>
      </c>
      <c r="C215" s="22">
        <f>'[4]8d - Other Grants'!E289</f>
        <v>0</v>
      </c>
      <c r="D215" s="22">
        <f>'[4]8d - Other Grants'!F289</f>
        <v>0</v>
      </c>
      <c r="E215" s="22">
        <f>'[4]8d - Other Grants'!G289</f>
        <v>0</v>
      </c>
      <c r="F215" s="22">
        <f>'[4]8d - Other Grants'!H289</f>
        <v>0</v>
      </c>
      <c r="G215" s="21">
        <f>'[4]8d - Other Grants'!I289</f>
        <v>0</v>
      </c>
      <c r="H215" s="2"/>
      <c r="I215" s="2"/>
    </row>
    <row r="216" spans="1:9" x14ac:dyDescent="0.25">
      <c r="A216" s="20"/>
      <c r="B216" s="11"/>
      <c r="C216" s="11"/>
      <c r="D216" s="11"/>
      <c r="E216" s="11"/>
      <c r="F216" s="11"/>
      <c r="G216" s="10"/>
      <c r="H216" s="2"/>
      <c r="I216" s="2"/>
    </row>
    <row r="217" spans="1:9" x14ac:dyDescent="0.25">
      <c r="A217" s="19" t="s">
        <v>6</v>
      </c>
      <c r="B217" s="11">
        <f>'[4]8d - Other Grants'!D542</f>
        <v>0</v>
      </c>
      <c r="C217" s="11">
        <f>'[4]8d - Other Grants'!E542</f>
        <v>0</v>
      </c>
      <c r="D217" s="11">
        <f>'[4]8d - Other Grants'!F542</f>
        <v>0</v>
      </c>
      <c r="E217" s="11">
        <f>'[4]8d - Other Grants'!G542</f>
        <v>0</v>
      </c>
      <c r="F217" s="11">
        <f>'[4]8d - Other Grants'!H542</f>
        <v>0</v>
      </c>
      <c r="G217" s="34">
        <f>'[4]8d - Other Grants'!I542</f>
        <v>0</v>
      </c>
      <c r="H217" s="2"/>
      <c r="I217" s="2"/>
    </row>
    <row r="218" spans="1:9" x14ac:dyDescent="0.25">
      <c r="A218" s="12"/>
      <c r="B218" s="11"/>
      <c r="C218" s="11"/>
      <c r="D218" s="11"/>
      <c r="E218" s="11"/>
      <c r="F218" s="11"/>
      <c r="G218" s="10"/>
      <c r="H218" s="2"/>
      <c r="I218" s="2"/>
    </row>
    <row r="219" spans="1:9" x14ac:dyDescent="0.25">
      <c r="A219" s="12" t="s">
        <v>0</v>
      </c>
      <c r="B219" s="26">
        <f>'[4]8d - Other Grants'!D544</f>
        <v>0</v>
      </c>
      <c r="C219" s="27">
        <f>'[4]8d - Other Grants'!E544</f>
        <v>0</v>
      </c>
      <c r="D219" s="26">
        <f>'[4]8d - Other Grants'!F544</f>
        <v>0</v>
      </c>
      <c r="E219" s="26">
        <f>'[4]8d - Other Grants'!G544</f>
        <v>0</v>
      </c>
      <c r="F219" s="26">
        <f>'[4]8d - Other Grants'!H544</f>
        <v>0</v>
      </c>
      <c r="G219" s="25">
        <f>'[4]8d - Other Grants'!I544</f>
        <v>0</v>
      </c>
      <c r="H219" s="2" t="s">
        <v>9</v>
      </c>
      <c r="I219" s="2"/>
    </row>
    <row r="220" spans="1:9" x14ac:dyDescent="0.25">
      <c r="A220" s="12"/>
      <c r="B220" s="11"/>
      <c r="C220" s="11"/>
      <c r="D220" s="11"/>
      <c r="E220" s="11"/>
      <c r="F220" s="11"/>
      <c r="G220" s="10"/>
      <c r="H220" s="2"/>
      <c r="I220" s="2"/>
    </row>
    <row r="221" spans="1:9" x14ac:dyDescent="0.25">
      <c r="A221" s="24" t="str">
        <f>IF(ISBLANK('[4]8d - Other Grants'!B546),"",'[4]8d - Other Grants'!B546)</f>
        <v/>
      </c>
      <c r="B221" s="11"/>
      <c r="C221" s="11"/>
      <c r="D221" s="11"/>
      <c r="E221" s="11"/>
      <c r="F221" s="11"/>
      <c r="G221" s="10"/>
      <c r="H221" s="2"/>
      <c r="I221" s="2"/>
    </row>
    <row r="222" spans="1:9" x14ac:dyDescent="0.25">
      <c r="A222" s="12" t="s">
        <v>3</v>
      </c>
      <c r="B222" s="16">
        <f>'[4]8d - Other Grants'!D549</f>
        <v>0</v>
      </c>
      <c r="C222" s="16">
        <f>'[4]8d - Other Grants'!E549</f>
        <v>0</v>
      </c>
      <c r="D222" s="16">
        <f>'[4]8d - Other Grants'!F549</f>
        <v>0</v>
      </c>
      <c r="E222" s="16">
        <f>'[4]8d - Other Grants'!G549</f>
        <v>0</v>
      </c>
      <c r="F222" s="16">
        <f>'[4]8d - Other Grants'!H549</f>
        <v>0</v>
      </c>
      <c r="G222" s="23">
        <f>'[4]8d - Other Grants'!I549</f>
        <v>0</v>
      </c>
      <c r="I222" s="2"/>
    </row>
    <row r="223" spans="1:9" x14ac:dyDescent="0.25">
      <c r="A223" s="12" t="s">
        <v>8</v>
      </c>
      <c r="B223" s="11">
        <f>SUM('[4]8d - Other Grants'!D554+'[4]8d - Other Grants'!D559)</f>
        <v>0</v>
      </c>
      <c r="C223" s="11">
        <f>SUM('[4]8d - Other Grants'!E554+'[4]8d - Other Grants'!E559)</f>
        <v>0</v>
      </c>
      <c r="D223" s="11">
        <f>SUM('[4]8d - Other Grants'!F554+'[4]8d - Other Grants'!F559)</f>
        <v>0</v>
      </c>
      <c r="E223" s="11">
        <f>SUM('[4]8d - Other Grants'!G554+'[4]8d - Other Grants'!G559)</f>
        <v>0</v>
      </c>
      <c r="F223" s="11">
        <f>SUM('[4]8d - Other Grants'!H554+'[4]8d - Other Grants'!H559)</f>
        <v>0</v>
      </c>
      <c r="G223" s="34">
        <f>SUM('[4]8d - Other Grants'!I554+'[4]8d - Other Grants'!I559)</f>
        <v>0</v>
      </c>
      <c r="H223" s="2"/>
      <c r="I223" s="2"/>
    </row>
    <row r="224" spans="1:9" x14ac:dyDescent="0.25">
      <c r="A224" s="20" t="s">
        <v>7</v>
      </c>
      <c r="B224" s="22">
        <f>'[4]8d - Other Grants'!D561</f>
        <v>0</v>
      </c>
      <c r="C224" s="22">
        <f>'[4]8d - Other Grants'!E561</f>
        <v>0</v>
      </c>
      <c r="D224" s="22">
        <f>'[4]8d - Other Grants'!F561</f>
        <v>0</v>
      </c>
      <c r="E224" s="22">
        <f>'[4]8d - Other Grants'!G561</f>
        <v>0</v>
      </c>
      <c r="F224" s="22">
        <f>'[4]8d - Other Grants'!H561</f>
        <v>0</v>
      </c>
      <c r="G224" s="21">
        <f>'[4]8d - Other Grants'!I561</f>
        <v>0</v>
      </c>
      <c r="H224" s="2"/>
      <c r="I224" s="2"/>
    </row>
    <row r="225" spans="1:9" x14ac:dyDescent="0.25">
      <c r="A225" s="20"/>
      <c r="B225" s="11"/>
      <c r="C225" s="11"/>
      <c r="D225" s="11"/>
      <c r="E225" s="11"/>
      <c r="F225" s="11"/>
      <c r="G225" s="10"/>
      <c r="H225" s="2"/>
      <c r="I225" s="2"/>
    </row>
    <row r="226" spans="1:9" x14ac:dyDescent="0.25">
      <c r="A226" s="19" t="s">
        <v>6</v>
      </c>
      <c r="B226" s="11">
        <f>'[4]8d - Other Grants'!D814</f>
        <v>0</v>
      </c>
      <c r="C226" s="11">
        <f>'[4]8d - Other Grants'!E814</f>
        <v>0</v>
      </c>
      <c r="D226" s="11">
        <f>'[4]8d - Other Grants'!F814</f>
        <v>0</v>
      </c>
      <c r="E226" s="11">
        <f>'[4]8d - Other Grants'!G814</f>
        <v>0</v>
      </c>
      <c r="F226" s="11">
        <f>'[4]8d - Other Grants'!H814</f>
        <v>0</v>
      </c>
      <c r="G226" s="34">
        <f>'[4]8d - Other Grants'!I814</f>
        <v>0</v>
      </c>
      <c r="H226" s="2"/>
      <c r="I226" s="2"/>
    </row>
    <row r="227" spans="1:9" x14ac:dyDescent="0.25">
      <c r="A227" s="12"/>
      <c r="B227" s="11"/>
      <c r="C227" s="11"/>
      <c r="D227" s="11"/>
      <c r="E227" s="11"/>
      <c r="F227" s="11"/>
      <c r="G227" s="10"/>
      <c r="H227" s="2"/>
      <c r="I227" s="2"/>
    </row>
    <row r="228" spans="1:9" ht="13.8" thickBot="1" x14ac:dyDescent="0.3">
      <c r="A228" s="6" t="s">
        <v>0</v>
      </c>
      <c r="B228" s="4">
        <f>'[4]8d - Other Grants'!D816</f>
        <v>0</v>
      </c>
      <c r="C228" s="5">
        <f>'[4]8d - Other Grants'!E816</f>
        <v>0</v>
      </c>
      <c r="D228" s="4">
        <f>'[4]8d - Other Grants'!F816</f>
        <v>0</v>
      </c>
      <c r="E228" s="4">
        <f>'[4]8d - Other Grants'!G816</f>
        <v>0</v>
      </c>
      <c r="F228" s="4">
        <f>'[4]8d - Other Grants'!H816</f>
        <v>0</v>
      </c>
      <c r="G228" s="3">
        <f>'[4]8d - Other Grants'!I816</f>
        <v>0</v>
      </c>
      <c r="H228" s="2" t="s">
        <v>9</v>
      </c>
      <c r="I228" s="2"/>
    </row>
    <row r="229" spans="1:9" ht="13.8" thickBot="1" x14ac:dyDescent="0.3">
      <c r="A229" s="12"/>
      <c r="B229" s="11"/>
      <c r="C229" s="11"/>
      <c r="D229" s="11"/>
      <c r="E229" s="11"/>
      <c r="F229" s="11"/>
      <c r="G229" s="11"/>
      <c r="H229" s="2"/>
      <c r="I229" s="2"/>
    </row>
    <row r="230" spans="1:9" x14ac:dyDescent="0.25">
      <c r="A230" s="33" t="s">
        <v>14</v>
      </c>
      <c r="B230" s="14" t="s">
        <v>4</v>
      </c>
      <c r="C230" s="14" t="s">
        <v>4</v>
      </c>
      <c r="D230" s="14" t="s">
        <v>4</v>
      </c>
      <c r="E230" s="14" t="s">
        <v>4</v>
      </c>
      <c r="F230" s="14" t="s">
        <v>4</v>
      </c>
      <c r="G230" s="13" t="s">
        <v>4</v>
      </c>
      <c r="H230" s="2"/>
      <c r="I230" s="2"/>
    </row>
    <row r="231" spans="1:9" x14ac:dyDescent="0.25">
      <c r="A231" s="19"/>
      <c r="B231" s="11"/>
      <c r="C231" s="11"/>
      <c r="D231" s="11"/>
      <c r="E231" s="11"/>
      <c r="F231" s="11"/>
      <c r="G231" s="10"/>
      <c r="I231" s="2"/>
    </row>
    <row r="232" spans="1:9" x14ac:dyDescent="0.25">
      <c r="A232" s="24" t="s">
        <v>13</v>
      </c>
      <c r="B232" s="11"/>
      <c r="C232" s="11"/>
      <c r="D232" s="11"/>
      <c r="E232" s="11"/>
      <c r="F232" s="11"/>
      <c r="G232" s="10"/>
      <c r="I232" s="2"/>
    </row>
    <row r="233" spans="1:9" x14ac:dyDescent="0.25">
      <c r="A233" s="12" t="s">
        <v>3</v>
      </c>
      <c r="B233" s="16">
        <f>'[4]Recovery Premium'!D8</f>
        <v>-3071</v>
      </c>
      <c r="C233" s="16">
        <f>'[4]Recovery Premium'!E8</f>
        <v>-7465</v>
      </c>
      <c r="D233" s="29"/>
      <c r="E233" s="29"/>
      <c r="F233" s="29"/>
      <c r="G233" s="28"/>
      <c r="I233" s="2"/>
    </row>
    <row r="234" spans="1:9" x14ac:dyDescent="0.25">
      <c r="A234" s="12" t="s">
        <v>8</v>
      </c>
      <c r="B234" s="11">
        <f>'[4]Recovery Premium'!D12</f>
        <v>-11781</v>
      </c>
      <c r="C234" s="11">
        <f>'[4]Recovery Premium'!E12</f>
        <v>-4298</v>
      </c>
      <c r="D234" s="29"/>
      <c r="E234" s="29"/>
      <c r="F234" s="29"/>
      <c r="G234" s="28"/>
      <c r="H234" s="2"/>
      <c r="I234" s="2"/>
    </row>
    <row r="235" spans="1:9" x14ac:dyDescent="0.25">
      <c r="A235" s="12" t="str">
        <f>'[4]Recovery Premium'!B13</f>
        <v>Closedown Surplus Adjustment</v>
      </c>
      <c r="B235" s="32">
        <f>'[4]Recovery Premium'!D13</f>
        <v>0</v>
      </c>
      <c r="C235" s="32">
        <f>'[4]Recovery Premium'!E13</f>
        <v>0</v>
      </c>
      <c r="D235" s="29"/>
      <c r="E235" s="29"/>
      <c r="F235" s="29"/>
      <c r="G235" s="28"/>
      <c r="H235" s="2"/>
      <c r="I235" s="2"/>
    </row>
    <row r="236" spans="1:9" x14ac:dyDescent="0.25">
      <c r="A236" s="20" t="s">
        <v>7</v>
      </c>
      <c r="B236" s="22">
        <f>'[4]Recovery Premium'!D16</f>
        <v>-14852</v>
      </c>
      <c r="C236" s="22">
        <f>'[4]Recovery Premium'!E16</f>
        <v>-11763</v>
      </c>
      <c r="D236" s="31"/>
      <c r="E236" s="31"/>
      <c r="F236" s="31"/>
      <c r="G236" s="30"/>
      <c r="H236" s="2"/>
      <c r="I236" s="2"/>
    </row>
    <row r="237" spans="1:9" x14ac:dyDescent="0.25">
      <c r="A237" s="20"/>
      <c r="B237" s="11"/>
      <c r="C237" s="11"/>
      <c r="D237" s="11"/>
      <c r="E237" s="11"/>
      <c r="F237" s="11"/>
      <c r="G237" s="10"/>
      <c r="H237" s="2"/>
      <c r="I237" s="2"/>
    </row>
    <row r="238" spans="1:9" x14ac:dyDescent="0.25">
      <c r="A238" s="19" t="s">
        <v>6</v>
      </c>
      <c r="B238" s="11">
        <f>'[4]Recovery Premium'!D223</f>
        <v>7387</v>
      </c>
      <c r="C238" s="11">
        <f>'[4]Recovery Premium'!E223</f>
        <v>9130</v>
      </c>
      <c r="D238" s="29"/>
      <c r="E238" s="29"/>
      <c r="F238" s="29"/>
      <c r="G238" s="28"/>
      <c r="H238" s="2"/>
      <c r="I238" s="2"/>
    </row>
    <row r="239" spans="1:9" x14ac:dyDescent="0.25">
      <c r="A239" s="12"/>
      <c r="B239" s="11"/>
      <c r="C239" s="11"/>
      <c r="D239" s="11"/>
      <c r="E239" s="11"/>
      <c r="F239" s="11"/>
      <c r="G239" s="10"/>
      <c r="H239" s="2"/>
      <c r="I239" s="2"/>
    </row>
    <row r="240" spans="1:9" x14ac:dyDescent="0.25">
      <c r="A240" s="12" t="s">
        <v>0</v>
      </c>
      <c r="B240" s="26">
        <f>'[4]Recovery Premium'!D225</f>
        <v>-7465</v>
      </c>
      <c r="C240" s="27">
        <f>'[4]Recovery Premium'!E225</f>
        <v>-2633</v>
      </c>
      <c r="D240" s="26">
        <f>'[4]Recovery Premium'!F225</f>
        <v>-2633</v>
      </c>
      <c r="E240" s="26">
        <f>'[4]Recovery Premium'!G225</f>
        <v>-2633</v>
      </c>
      <c r="F240" s="26">
        <f>'[4]Recovery Premium'!H225</f>
        <v>-2633</v>
      </c>
      <c r="G240" s="25">
        <f>'[4]Recovery Premium'!I225</f>
        <v>-2633</v>
      </c>
      <c r="H240" s="2" t="s">
        <v>9</v>
      </c>
      <c r="I240" s="2"/>
    </row>
    <row r="241" spans="1:9" x14ac:dyDescent="0.25">
      <c r="A241" s="12"/>
      <c r="B241" s="11"/>
      <c r="C241" s="11"/>
      <c r="D241" s="11"/>
      <c r="E241" s="11"/>
      <c r="F241" s="11"/>
      <c r="G241" s="10"/>
      <c r="H241" s="2"/>
      <c r="I241" s="2"/>
    </row>
    <row r="242" spans="1:9" x14ac:dyDescent="0.25">
      <c r="A242" s="12"/>
      <c r="B242" s="11"/>
      <c r="C242" s="11"/>
      <c r="D242" s="11"/>
      <c r="E242" s="11"/>
      <c r="F242" s="11"/>
      <c r="G242" s="10"/>
      <c r="H242" s="2"/>
      <c r="I242" s="2"/>
    </row>
    <row r="243" spans="1:9" x14ac:dyDescent="0.25">
      <c r="A243" s="24" t="s">
        <v>12</v>
      </c>
      <c r="B243" s="11"/>
      <c r="C243" s="11"/>
      <c r="D243" s="11"/>
      <c r="E243" s="11"/>
      <c r="F243" s="11"/>
      <c r="G243" s="10"/>
      <c r="H243" s="2"/>
      <c r="I243" s="2"/>
    </row>
    <row r="244" spans="1:9" x14ac:dyDescent="0.25">
      <c r="A244" s="12" t="s">
        <v>3</v>
      </c>
      <c r="B244" s="16">
        <f>'[4]School Led Tutoring'!D8</f>
        <v>-1965</v>
      </c>
      <c r="C244" s="16">
        <f>'[4]School Led Tutoring'!E8</f>
        <v>-1747</v>
      </c>
      <c r="D244" s="16">
        <f>'[4]School Led Tutoring'!F8</f>
        <v>-0.15000000000145519</v>
      </c>
      <c r="E244" s="29"/>
      <c r="F244" s="29"/>
      <c r="G244" s="28"/>
      <c r="I244" s="2"/>
    </row>
    <row r="245" spans="1:9" x14ac:dyDescent="0.25">
      <c r="A245" s="12" t="s">
        <v>11</v>
      </c>
      <c r="B245" s="11">
        <f>'[4]School Led Tutoring'!D12</f>
        <v>-5400</v>
      </c>
      <c r="C245" s="11">
        <f>'[4]School Led Tutoring'!E12</f>
        <v>-4792</v>
      </c>
      <c r="D245" s="11">
        <f>'[4]School Led Tutoring'!F12</f>
        <v>-2396</v>
      </c>
      <c r="E245" s="29"/>
      <c r="F245" s="29"/>
      <c r="G245" s="28"/>
      <c r="H245" s="2"/>
      <c r="I245" s="2"/>
    </row>
    <row r="246" spans="1:9" x14ac:dyDescent="0.25">
      <c r="A246" s="12" t="s">
        <v>10</v>
      </c>
      <c r="B246" s="11">
        <f>'[4]School Led Tutoring'!D13</f>
        <v>-6709</v>
      </c>
      <c r="C246" s="11">
        <f>'[4]School Led Tutoring'!E13</f>
        <v>-3355</v>
      </c>
      <c r="D246" s="29"/>
      <c r="E246" s="29"/>
      <c r="F246" s="29"/>
      <c r="G246" s="28"/>
      <c r="H246" s="2"/>
      <c r="I246" s="2"/>
    </row>
    <row r="247" spans="1:9" x14ac:dyDescent="0.25">
      <c r="A247" s="12" t="str">
        <f>'[4]School Led Tutoring'!B14</f>
        <v>Closedown Surplus Adjustment</v>
      </c>
      <c r="B247" s="32">
        <f>'[4]School Led Tutoring'!D14</f>
        <v>0</v>
      </c>
      <c r="C247" s="32">
        <f>'[4]School Led Tutoring'!E14</f>
        <v>0</v>
      </c>
      <c r="D247" s="32">
        <f>'[4]School Led Tutoring'!F14</f>
        <v>0</v>
      </c>
      <c r="E247" s="29"/>
      <c r="F247" s="29"/>
      <c r="G247" s="28"/>
      <c r="H247" s="2"/>
      <c r="I247" s="2"/>
    </row>
    <row r="248" spans="1:9" x14ac:dyDescent="0.25">
      <c r="A248" s="20" t="s">
        <v>7</v>
      </c>
      <c r="B248" s="22">
        <f>'[4]School Led Tutoring'!D17</f>
        <v>-14074</v>
      </c>
      <c r="C248" s="22">
        <f>'[4]School Led Tutoring'!E17</f>
        <v>-9894</v>
      </c>
      <c r="D248" s="22">
        <f>'[4]School Led Tutoring'!F17</f>
        <v>-2396.1500000000015</v>
      </c>
      <c r="E248" s="31"/>
      <c r="F248" s="31"/>
      <c r="G248" s="30"/>
      <c r="H248" s="2"/>
      <c r="I248" s="2"/>
    </row>
    <row r="249" spans="1:9" x14ac:dyDescent="0.25">
      <c r="A249" s="20"/>
      <c r="B249" s="11"/>
      <c r="C249" s="11"/>
      <c r="D249" s="11"/>
      <c r="E249" s="11"/>
      <c r="F249" s="11"/>
      <c r="G249" s="10"/>
      <c r="H249" s="2"/>
      <c r="I249" s="2"/>
    </row>
    <row r="250" spans="1:9" x14ac:dyDescent="0.25">
      <c r="A250" s="19" t="s">
        <v>6</v>
      </c>
      <c r="B250" s="11">
        <f>'[4]School Led Tutoring'!D178</f>
        <v>12327</v>
      </c>
      <c r="C250" s="11">
        <f>'[4]School Led Tutoring'!E178</f>
        <v>9893.8499999999985</v>
      </c>
      <c r="D250" s="11">
        <f>'[4]School Led Tutoring'!F178</f>
        <v>0</v>
      </c>
      <c r="E250" s="29"/>
      <c r="F250" s="29"/>
      <c r="G250" s="28"/>
      <c r="H250" s="2"/>
      <c r="I250" s="2"/>
    </row>
    <row r="251" spans="1:9" x14ac:dyDescent="0.25">
      <c r="A251" s="12"/>
      <c r="B251" s="11"/>
      <c r="C251" s="11"/>
      <c r="D251" s="11"/>
      <c r="E251" s="11"/>
      <c r="F251" s="11"/>
      <c r="G251" s="10"/>
      <c r="H251" s="2"/>
      <c r="I251" s="2"/>
    </row>
    <row r="252" spans="1:9" x14ac:dyDescent="0.25">
      <c r="A252" s="12" t="s">
        <v>0</v>
      </c>
      <c r="B252" s="26">
        <f>'[4]School Led Tutoring'!D180</f>
        <v>-1747</v>
      </c>
      <c r="C252" s="27">
        <f>'[4]School Led Tutoring'!E180</f>
        <v>-0.15000000000145519</v>
      </c>
      <c r="D252" s="26">
        <f>'[4]School Led Tutoring'!F180</f>
        <v>-2396.1500000000015</v>
      </c>
      <c r="E252" s="26">
        <f>'[4]School Led Tutoring'!G180</f>
        <v>-2396.1500000000015</v>
      </c>
      <c r="F252" s="26">
        <f>'[4]School Led Tutoring'!H180</f>
        <v>-2396.1500000000015</v>
      </c>
      <c r="G252" s="25">
        <f>'[4]School Led Tutoring'!I180</f>
        <v>-2396.1500000000015</v>
      </c>
      <c r="H252" s="2" t="s">
        <v>9</v>
      </c>
      <c r="I252" s="2"/>
    </row>
    <row r="253" spans="1:9" x14ac:dyDescent="0.25">
      <c r="A253" s="12"/>
      <c r="B253" s="11"/>
      <c r="C253" s="11"/>
      <c r="D253" s="11"/>
      <c r="E253" s="11"/>
      <c r="F253" s="11"/>
      <c r="G253" s="10"/>
      <c r="H253" s="2"/>
      <c r="I253" s="2"/>
    </row>
    <row r="254" spans="1:9" x14ac:dyDescent="0.25">
      <c r="A254" s="24" t="str">
        <f>IF(ISBLANK('[4]Covid Grants - Other'!B7),"",'[4]Covid Grants - Other'!B7)</f>
        <v>HAAF</v>
      </c>
      <c r="B254" s="11"/>
      <c r="C254" s="11"/>
      <c r="D254" s="11"/>
      <c r="E254" s="11"/>
      <c r="F254" s="11"/>
      <c r="G254" s="10"/>
      <c r="H254" s="2"/>
      <c r="I254" s="2"/>
    </row>
    <row r="255" spans="1:9" x14ac:dyDescent="0.25">
      <c r="A255" s="12" t="s">
        <v>3</v>
      </c>
      <c r="B255" s="16">
        <f>'[4]Covid Grants - Other'!D10</f>
        <v>0</v>
      </c>
      <c r="C255" s="16">
        <f>'[4]Covid Grants - Other'!E10</f>
        <v>0</v>
      </c>
      <c r="D255" s="16">
        <f>'[4]Covid Grants - Other'!F10</f>
        <v>0</v>
      </c>
      <c r="E255" s="16">
        <f>'[4]Covid Grants - Other'!G10</f>
        <v>0</v>
      </c>
      <c r="F255" s="16">
        <f>'[4]Covid Grants - Other'!H10</f>
        <v>0</v>
      </c>
      <c r="G255" s="23">
        <f>'[4]Covid Grants - Other'!I10</f>
        <v>0</v>
      </c>
      <c r="I255" s="2"/>
    </row>
    <row r="256" spans="1:9" x14ac:dyDescent="0.25">
      <c r="A256" s="12" t="s">
        <v>8</v>
      </c>
      <c r="B256" s="11">
        <f>'[4]Covid Grants - Other'!D14</f>
        <v>0</v>
      </c>
      <c r="C256" s="11">
        <f>'[4]Covid Grants - Other'!E14</f>
        <v>0</v>
      </c>
      <c r="D256" s="11">
        <f>'[4]Covid Grants - Other'!F14</f>
        <v>0</v>
      </c>
      <c r="E256" s="11">
        <f>'[4]Covid Grants - Other'!G14</f>
        <v>0</v>
      </c>
      <c r="F256" s="11">
        <f>'[4]Covid Grants - Other'!H14</f>
        <v>0</v>
      </c>
      <c r="G256" s="10">
        <f>'[4]Covid Grants - Other'!I14</f>
        <v>0</v>
      </c>
      <c r="H256" s="2"/>
      <c r="I256" s="2"/>
    </row>
    <row r="257" spans="1:9" x14ac:dyDescent="0.25">
      <c r="A257" s="20" t="s">
        <v>7</v>
      </c>
      <c r="B257" s="22">
        <f>'[4]Covid Grants - Other'!D17</f>
        <v>0</v>
      </c>
      <c r="C257" s="22">
        <f>'[4]Covid Grants - Other'!E17</f>
        <v>0</v>
      </c>
      <c r="D257" s="22">
        <f>'[4]Covid Grants - Other'!F17</f>
        <v>0</v>
      </c>
      <c r="E257" s="22">
        <f>'[4]Covid Grants - Other'!G17</f>
        <v>0</v>
      </c>
      <c r="F257" s="22">
        <f>'[4]Covid Grants - Other'!H17</f>
        <v>0</v>
      </c>
      <c r="G257" s="21">
        <f>'[4]Covid Grants - Other'!I17</f>
        <v>0</v>
      </c>
      <c r="H257" s="2"/>
      <c r="I257" s="2"/>
    </row>
    <row r="258" spans="1:9" x14ac:dyDescent="0.25">
      <c r="A258" s="20"/>
      <c r="B258" s="11"/>
      <c r="C258" s="11"/>
      <c r="D258" s="11"/>
      <c r="E258" s="11"/>
      <c r="F258" s="11"/>
      <c r="G258" s="10"/>
      <c r="H258" s="2"/>
      <c r="I258" s="2"/>
    </row>
    <row r="259" spans="1:9" x14ac:dyDescent="0.25">
      <c r="A259" s="19" t="s">
        <v>6</v>
      </c>
      <c r="B259" s="11">
        <f>'[4]Covid Grants - Other'!D172</f>
        <v>0</v>
      </c>
      <c r="C259" s="11">
        <f>'[4]Covid Grants - Other'!E172</f>
        <v>0</v>
      </c>
      <c r="D259" s="11">
        <f>'[4]Covid Grants - Other'!F172</f>
        <v>0</v>
      </c>
      <c r="E259" s="11">
        <f>'[4]Covid Grants - Other'!G172</f>
        <v>0</v>
      </c>
      <c r="F259" s="11">
        <f>'[4]Covid Grants - Other'!H172</f>
        <v>0</v>
      </c>
      <c r="G259" s="10">
        <f>'[4]Covid Grants - Other'!I172</f>
        <v>0</v>
      </c>
      <c r="H259" s="2"/>
      <c r="I259" s="2"/>
    </row>
    <row r="260" spans="1:9" x14ac:dyDescent="0.25">
      <c r="A260" s="12"/>
      <c r="B260" s="11"/>
      <c r="C260" s="11"/>
      <c r="D260" s="11"/>
      <c r="E260" s="11"/>
      <c r="F260" s="11"/>
      <c r="G260" s="10"/>
      <c r="H260" s="2"/>
      <c r="I260" s="2"/>
    </row>
    <row r="261" spans="1:9" x14ac:dyDescent="0.25">
      <c r="A261" s="12" t="s">
        <v>0</v>
      </c>
      <c r="B261" s="26">
        <f>'[4]Covid Grants - Other'!D174</f>
        <v>0</v>
      </c>
      <c r="C261" s="27">
        <f>'[4]Covid Grants - Other'!E174</f>
        <v>0</v>
      </c>
      <c r="D261" s="26">
        <f>'[4]Covid Grants - Other'!F174</f>
        <v>0</v>
      </c>
      <c r="E261" s="26">
        <f>'[4]Covid Grants - Other'!G174</f>
        <v>0</v>
      </c>
      <c r="F261" s="26">
        <f>'[4]Covid Grants - Other'!H174</f>
        <v>0</v>
      </c>
      <c r="G261" s="25">
        <f>'[4]Covid Grants - Other'!I174</f>
        <v>0</v>
      </c>
      <c r="H261" s="2" t="s">
        <v>9</v>
      </c>
      <c r="I261" s="2"/>
    </row>
    <row r="262" spans="1:9" x14ac:dyDescent="0.25">
      <c r="A262" s="12"/>
      <c r="B262" s="16"/>
      <c r="C262" s="17"/>
      <c r="D262" s="16"/>
      <c r="E262" s="16"/>
      <c r="F262" s="16"/>
      <c r="G262" s="23"/>
      <c r="H262" s="2"/>
      <c r="I262" s="2"/>
    </row>
    <row r="263" spans="1:9" x14ac:dyDescent="0.25">
      <c r="A263" s="24" t="str">
        <f>IF(ISBLANK('[4]Covid Grants - Other'!B177),"",'[4]Covid Grants - Other'!B177)</f>
        <v>Catch Up Premium</v>
      </c>
      <c r="B263" s="11"/>
      <c r="C263" s="11"/>
      <c r="D263" s="11"/>
      <c r="E263" s="11"/>
      <c r="F263" s="11"/>
      <c r="G263" s="10"/>
      <c r="H263" s="2"/>
      <c r="I263" s="2"/>
    </row>
    <row r="264" spans="1:9" x14ac:dyDescent="0.25">
      <c r="A264" s="12" t="s">
        <v>3</v>
      </c>
      <c r="B264" s="16">
        <f>'[4]Covid Grants - Other'!D180</f>
        <v>-8686</v>
      </c>
      <c r="C264" s="16">
        <f>'[4]Covid Grants - Other'!E180</f>
        <v>-8686</v>
      </c>
      <c r="D264" s="16">
        <f>'[4]Covid Grants - Other'!F180</f>
        <v>-344.44000000000051</v>
      </c>
      <c r="E264" s="16">
        <f>'[4]Covid Grants - Other'!G180</f>
        <v>-344.44000000000051</v>
      </c>
      <c r="F264" s="16">
        <f>'[4]Covid Grants - Other'!H180</f>
        <v>-344.44000000000051</v>
      </c>
      <c r="G264" s="23">
        <f>'[4]Covid Grants - Other'!I180</f>
        <v>-344.44000000000051</v>
      </c>
      <c r="I264" s="2"/>
    </row>
    <row r="265" spans="1:9" x14ac:dyDescent="0.25">
      <c r="A265" s="12" t="s">
        <v>8</v>
      </c>
      <c r="B265" s="11">
        <f>'[4]Covid Grants - Other'!D184</f>
        <v>0</v>
      </c>
      <c r="C265" s="11">
        <f>'[4]Covid Grants - Other'!E184</f>
        <v>0</v>
      </c>
      <c r="D265" s="11">
        <f>'[4]Covid Grants - Other'!F184</f>
        <v>0</v>
      </c>
      <c r="E265" s="11">
        <f>'[4]Covid Grants - Other'!G184</f>
        <v>0</v>
      </c>
      <c r="F265" s="11">
        <f>'[4]Covid Grants - Other'!H184</f>
        <v>0</v>
      </c>
      <c r="G265" s="10">
        <f>'[4]Covid Grants - Other'!I184</f>
        <v>0</v>
      </c>
      <c r="H265" s="2"/>
      <c r="I265" s="2"/>
    </row>
    <row r="266" spans="1:9" x14ac:dyDescent="0.25">
      <c r="A266" s="20" t="s">
        <v>7</v>
      </c>
      <c r="B266" s="22">
        <f>'[4]Covid Grants - Other'!D187</f>
        <v>-8686</v>
      </c>
      <c r="C266" s="22">
        <f>'[4]Covid Grants - Other'!E187</f>
        <v>-8686</v>
      </c>
      <c r="D266" s="22">
        <f>'[4]Covid Grants - Other'!F187</f>
        <v>-344.44000000000051</v>
      </c>
      <c r="E266" s="22">
        <f>'[4]Covid Grants - Other'!G187</f>
        <v>-344.44000000000051</v>
      </c>
      <c r="F266" s="22">
        <f>'[4]Covid Grants - Other'!H187</f>
        <v>-344.44000000000051</v>
      </c>
      <c r="G266" s="21">
        <f>'[4]Covid Grants - Other'!I187</f>
        <v>-344.44000000000051</v>
      </c>
      <c r="H266" s="2"/>
      <c r="I266" s="2"/>
    </row>
    <row r="267" spans="1:9" x14ac:dyDescent="0.25">
      <c r="A267" s="20"/>
      <c r="B267" s="11"/>
      <c r="C267" s="11"/>
      <c r="D267" s="11"/>
      <c r="E267" s="11"/>
      <c r="F267" s="11"/>
      <c r="G267" s="10"/>
      <c r="H267" s="2"/>
      <c r="I267" s="2"/>
    </row>
    <row r="268" spans="1:9" x14ac:dyDescent="0.25">
      <c r="A268" s="19" t="s">
        <v>6</v>
      </c>
      <c r="B268" s="11">
        <f>'[4]Covid Grants - Other'!D338</f>
        <v>0</v>
      </c>
      <c r="C268" s="11">
        <f>'[4]Covid Grants - Other'!E338</f>
        <v>8341.56</v>
      </c>
      <c r="D268" s="11">
        <f>'[4]Covid Grants - Other'!F338</f>
        <v>0</v>
      </c>
      <c r="E268" s="11">
        <f>'[4]Covid Grants - Other'!G338</f>
        <v>0</v>
      </c>
      <c r="F268" s="11">
        <f>'[4]Covid Grants - Other'!H338</f>
        <v>0</v>
      </c>
      <c r="G268" s="10">
        <f>'[4]Covid Grants - Other'!I338</f>
        <v>0</v>
      </c>
      <c r="H268" s="2"/>
      <c r="I268" s="2"/>
    </row>
    <row r="269" spans="1:9" x14ac:dyDescent="0.25">
      <c r="A269" s="12"/>
      <c r="B269" s="11"/>
      <c r="C269" s="11"/>
      <c r="D269" s="11"/>
      <c r="E269" s="11"/>
      <c r="F269" s="11"/>
      <c r="G269" s="10"/>
      <c r="H269" s="2"/>
      <c r="I269" s="2"/>
    </row>
    <row r="270" spans="1:9" x14ac:dyDescent="0.25">
      <c r="A270" s="12" t="s">
        <v>0</v>
      </c>
      <c r="B270" s="26">
        <f>'[4]Covid Grants - Other'!D340</f>
        <v>-8686</v>
      </c>
      <c r="C270" s="27">
        <f>'[4]Covid Grants - Other'!E340</f>
        <v>-344.44000000000051</v>
      </c>
      <c r="D270" s="26">
        <f>'[4]Covid Grants - Other'!F340</f>
        <v>-344.44000000000051</v>
      </c>
      <c r="E270" s="26">
        <f>'[4]Covid Grants - Other'!G340</f>
        <v>-344.44000000000051</v>
      </c>
      <c r="F270" s="26">
        <f>'[4]Covid Grants - Other'!H340</f>
        <v>-344.44000000000051</v>
      </c>
      <c r="G270" s="25">
        <f>'[4]Covid Grants - Other'!I340</f>
        <v>-344.44000000000051</v>
      </c>
      <c r="H270" s="2" t="s">
        <v>9</v>
      </c>
      <c r="I270" s="2"/>
    </row>
    <row r="271" spans="1:9" x14ac:dyDescent="0.25">
      <c r="A271" s="24"/>
      <c r="B271" s="11"/>
      <c r="C271" s="11"/>
      <c r="D271" s="11"/>
      <c r="E271" s="11"/>
      <c r="F271" s="11"/>
      <c r="G271" s="10"/>
      <c r="H271" s="2"/>
      <c r="I271" s="2"/>
    </row>
    <row r="272" spans="1:9" x14ac:dyDescent="0.25">
      <c r="A272" s="24" t="str">
        <f>IF(ISBLANK('[4]Covid Grants - Other'!B343),"",'[4]Covid Grants - Other'!B343)</f>
        <v>Recovery Premium 2023/24</v>
      </c>
      <c r="B272" s="11"/>
      <c r="C272" s="11"/>
      <c r="D272" s="11"/>
      <c r="E272" s="11"/>
      <c r="F272" s="11"/>
      <c r="G272" s="10"/>
      <c r="H272" s="2"/>
      <c r="I272" s="2"/>
    </row>
    <row r="273" spans="1:9" x14ac:dyDescent="0.25">
      <c r="A273" s="12" t="s">
        <v>3</v>
      </c>
      <c r="B273" s="16">
        <f>'[4]Covid Grants - Other'!D346</f>
        <v>0</v>
      </c>
      <c r="C273" s="16">
        <f>'[4]Covid Grants - Other'!E346</f>
        <v>0</v>
      </c>
      <c r="D273" s="16">
        <f>'[4]Covid Grants - Other'!F346</f>
        <v>0</v>
      </c>
      <c r="E273" s="16">
        <f>'[4]Covid Grants - Other'!G346</f>
        <v>0</v>
      </c>
      <c r="F273" s="16">
        <f>'[4]Covid Grants - Other'!H346</f>
        <v>0</v>
      </c>
      <c r="G273" s="23">
        <f>'[4]Covid Grants - Other'!I346</f>
        <v>0</v>
      </c>
      <c r="H273" s="2"/>
      <c r="I273" s="2"/>
    </row>
    <row r="274" spans="1:9" x14ac:dyDescent="0.25">
      <c r="A274" s="12" t="s">
        <v>8</v>
      </c>
      <c r="B274" s="11">
        <f>'[4]Covid Grants - Other'!D350</f>
        <v>0</v>
      </c>
      <c r="C274" s="11">
        <f>'[4]Covid Grants - Other'!E350</f>
        <v>0</v>
      </c>
      <c r="D274" s="11">
        <f>'[4]Covid Grants - Other'!F350</f>
        <v>0</v>
      </c>
      <c r="E274" s="11">
        <f>'[4]Covid Grants - Other'!G350</f>
        <v>0</v>
      </c>
      <c r="F274" s="11">
        <f>'[4]Covid Grants - Other'!H350</f>
        <v>0</v>
      </c>
      <c r="G274" s="10">
        <f>'[4]Covid Grants - Other'!I350</f>
        <v>0</v>
      </c>
      <c r="H274" s="2"/>
      <c r="I274" s="2"/>
    </row>
    <row r="275" spans="1:9" x14ac:dyDescent="0.25">
      <c r="A275" s="20" t="s">
        <v>7</v>
      </c>
      <c r="B275" s="22">
        <f>'[4]Covid Grants - Other'!D353</f>
        <v>0</v>
      </c>
      <c r="C275" s="22">
        <f>'[4]Covid Grants - Other'!E353</f>
        <v>0</v>
      </c>
      <c r="D275" s="22">
        <f>'[4]Covid Grants - Other'!F353</f>
        <v>0</v>
      </c>
      <c r="E275" s="22">
        <f>'[4]Covid Grants - Other'!G353</f>
        <v>0</v>
      </c>
      <c r="F275" s="22">
        <f>'[4]Covid Grants - Other'!H353</f>
        <v>0</v>
      </c>
      <c r="G275" s="21">
        <f>'[4]Covid Grants - Other'!I353</f>
        <v>0</v>
      </c>
      <c r="H275" s="2"/>
      <c r="I275" s="2"/>
    </row>
    <row r="276" spans="1:9" x14ac:dyDescent="0.25">
      <c r="A276" s="20"/>
      <c r="B276" s="11"/>
      <c r="C276" s="11"/>
      <c r="D276" s="11"/>
      <c r="E276" s="11"/>
      <c r="F276" s="11"/>
      <c r="G276" s="10"/>
      <c r="H276" s="2"/>
      <c r="I276" s="2"/>
    </row>
    <row r="277" spans="1:9" x14ac:dyDescent="0.25">
      <c r="A277" s="19" t="s">
        <v>6</v>
      </c>
      <c r="B277" s="11">
        <f>'[4]Covid Grants - Other'!D503</f>
        <v>0</v>
      </c>
      <c r="C277" s="11">
        <f>'[4]Covid Grants - Other'!E503</f>
        <v>0</v>
      </c>
      <c r="D277" s="11">
        <f>'[4]Covid Grants - Other'!F503</f>
        <v>0</v>
      </c>
      <c r="E277" s="11">
        <f>'[4]Covid Grants - Other'!G503</f>
        <v>0</v>
      </c>
      <c r="F277" s="11">
        <f>'[4]Covid Grants - Other'!H503</f>
        <v>0</v>
      </c>
      <c r="G277" s="10">
        <f>'[4]Covid Grants - Other'!I503</f>
        <v>0</v>
      </c>
      <c r="H277" s="2"/>
      <c r="I277" s="2"/>
    </row>
    <row r="278" spans="1:9" x14ac:dyDescent="0.25">
      <c r="A278" s="12"/>
      <c r="B278" s="11"/>
      <c r="C278" s="11"/>
      <c r="D278" s="11"/>
      <c r="E278" s="11"/>
      <c r="F278" s="11"/>
      <c r="G278" s="10"/>
      <c r="H278" s="2"/>
      <c r="I278" s="2"/>
    </row>
    <row r="279" spans="1:9" ht="13.8" thickBot="1" x14ac:dyDescent="0.3">
      <c r="A279" s="6" t="s">
        <v>0</v>
      </c>
      <c r="B279" s="4">
        <f>'[4]Covid Grants - Other'!D505</f>
        <v>0</v>
      </c>
      <c r="C279" s="5">
        <f>'[4]Covid Grants - Other'!E505</f>
        <v>0</v>
      </c>
      <c r="D279" s="4">
        <f>'[4]Covid Grants - Other'!F505</f>
        <v>0</v>
      </c>
      <c r="E279" s="4">
        <f>'[4]Covid Grants - Other'!G505</f>
        <v>0</v>
      </c>
      <c r="F279" s="4">
        <f>'[4]Covid Grants - Other'!H505</f>
        <v>0</v>
      </c>
      <c r="G279" s="3">
        <f>'[4]Covid Grants - Other'!I505</f>
        <v>0</v>
      </c>
      <c r="H279" s="2"/>
      <c r="I279" s="2"/>
    </row>
    <row r="280" spans="1:9" x14ac:dyDescent="0.25">
      <c r="I280" s="2"/>
    </row>
    <row r="281" spans="1:9" ht="13.8" thickBot="1" x14ac:dyDescent="0.3">
      <c r="A281" s="18"/>
      <c r="B281" s="16"/>
      <c r="C281" s="17"/>
      <c r="D281" s="16"/>
      <c r="E281" s="16"/>
      <c r="F281" s="16"/>
      <c r="G281" s="16"/>
      <c r="H281" s="2"/>
      <c r="I281" s="2"/>
    </row>
    <row r="282" spans="1:9" x14ac:dyDescent="0.25">
      <c r="A282" s="15" t="s">
        <v>5</v>
      </c>
      <c r="B282" s="14" t="s">
        <v>4</v>
      </c>
      <c r="C282" s="14" t="s">
        <v>4</v>
      </c>
      <c r="D282" s="14" t="s">
        <v>4</v>
      </c>
      <c r="E282" s="14" t="s">
        <v>4</v>
      </c>
      <c r="F282" s="14" t="s">
        <v>4</v>
      </c>
      <c r="G282" s="13" t="s">
        <v>4</v>
      </c>
      <c r="H282" s="2"/>
      <c r="I282" s="2"/>
    </row>
    <row r="283" spans="1:9" x14ac:dyDescent="0.25">
      <c r="A283" s="12" t="s">
        <v>3</v>
      </c>
      <c r="B283" s="8">
        <v>0</v>
      </c>
      <c r="C283" s="11">
        <f>B286</f>
        <v>0</v>
      </c>
      <c r="D283" s="11">
        <f>C286</f>
        <v>0</v>
      </c>
      <c r="E283" s="11">
        <f>D286</f>
        <v>0</v>
      </c>
      <c r="F283" s="11">
        <f>E286</f>
        <v>0</v>
      </c>
      <c r="G283" s="10">
        <f>F286</f>
        <v>0</v>
      </c>
      <c r="I283" s="2"/>
    </row>
    <row r="284" spans="1:9" x14ac:dyDescent="0.25">
      <c r="A284" s="9" t="s">
        <v>2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7">
        <v>0</v>
      </c>
      <c r="H284" s="2"/>
      <c r="I284" s="2"/>
    </row>
    <row r="285" spans="1:9" x14ac:dyDescent="0.25">
      <c r="A285" s="9" t="s">
        <v>1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7">
        <v>0</v>
      </c>
      <c r="H285" s="2"/>
      <c r="I285" s="2"/>
    </row>
    <row r="286" spans="1:9" ht="13.8" thickBot="1" x14ac:dyDescent="0.3">
      <c r="A286" s="6" t="s">
        <v>0</v>
      </c>
      <c r="B286" s="4">
        <f t="shared" ref="B286:G286" si="22">SUM(B283:B285)</f>
        <v>0</v>
      </c>
      <c r="C286" s="5">
        <f t="shared" si="22"/>
        <v>0</v>
      </c>
      <c r="D286" s="4">
        <f t="shared" si="22"/>
        <v>0</v>
      </c>
      <c r="E286" s="4">
        <f t="shared" si="22"/>
        <v>0</v>
      </c>
      <c r="F286" s="4">
        <f t="shared" si="22"/>
        <v>0</v>
      </c>
      <c r="G286" s="3">
        <f t="shared" si="22"/>
        <v>0</v>
      </c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  <row r="310" spans="1:9" x14ac:dyDescent="0.25">
      <c r="A310" s="2"/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2"/>
      <c r="B311" s="2"/>
      <c r="C311" s="2"/>
      <c r="D311" s="2"/>
      <c r="E311" s="2"/>
      <c r="F311" s="2"/>
      <c r="G311" s="2"/>
      <c r="H311" s="2"/>
      <c r="I311" s="2"/>
    </row>
    <row r="312" spans="1:9" x14ac:dyDescent="0.25">
      <c r="A312" s="2"/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2"/>
      <c r="B313" s="2"/>
      <c r="C313" s="2"/>
      <c r="D313" s="2"/>
      <c r="E313" s="2"/>
      <c r="F313" s="2"/>
      <c r="G313" s="2"/>
    </row>
  </sheetData>
  <sheetProtection algorithmName="SHA-512" hashValue="yQMcmnLH6Set/PYWLk7lMeDuDL4xHgruEugeCSDzv6pnnarufdh28MBnSkJY2WOFUJJsLKUwScun+vDvmWgXRQ==" saltValue="E2we22d9EjqJJO9S35fuOw==" spinCount="100000" sheet="1" formatCells="0"/>
  <mergeCells count="2">
    <mergeCell ref="J13:Q13"/>
    <mergeCell ref="J14:Q14"/>
  </mergeCells>
  <conditionalFormatting sqref="H14">
    <cfRule type="containsText" dxfId="339" priority="67" operator="containsText" text="INCORRECT">
      <formula>NOT(ISERROR(SEARCH("INCORRECT",H14)))</formula>
    </cfRule>
    <cfRule type="containsText" dxfId="338" priority="68" operator="containsText" text="CORRECT">
      <formula>NOT(ISERROR(SEARCH("CORRECT",H14)))</formula>
    </cfRule>
  </conditionalFormatting>
  <conditionalFormatting sqref="B97:F97">
    <cfRule type="cellIs" dxfId="337" priority="66" operator="greaterThan">
      <formula>0</formula>
    </cfRule>
  </conditionalFormatting>
  <conditionalFormatting sqref="B110:G110">
    <cfRule type="cellIs" dxfId="336" priority="65" operator="greaterThan">
      <formula>0</formula>
    </cfRule>
  </conditionalFormatting>
  <conditionalFormatting sqref="B126:G126">
    <cfRule type="cellIs" dxfId="335" priority="64" operator="greaterThan">
      <formula>0</formula>
    </cfRule>
  </conditionalFormatting>
  <conditionalFormatting sqref="B139:G139">
    <cfRule type="cellIs" dxfId="334" priority="63" operator="greaterThan">
      <formula>0</formula>
    </cfRule>
  </conditionalFormatting>
  <conditionalFormatting sqref="B152:G152">
    <cfRule type="cellIs" dxfId="333" priority="62" operator="greaterThan">
      <formula>0</formula>
    </cfRule>
  </conditionalFormatting>
  <conditionalFormatting sqref="B165:F165">
    <cfRule type="cellIs" dxfId="332" priority="61" operator="greaterThan">
      <formula>0</formula>
    </cfRule>
  </conditionalFormatting>
  <conditionalFormatting sqref="B177:F177">
    <cfRule type="cellIs" dxfId="331" priority="60" operator="greaterThan">
      <formula>0</formula>
    </cfRule>
  </conditionalFormatting>
  <conditionalFormatting sqref="B188:F188">
    <cfRule type="cellIs" dxfId="330" priority="59" operator="greaterThan">
      <formula>0</formula>
    </cfRule>
  </conditionalFormatting>
  <conditionalFormatting sqref="B200:G200">
    <cfRule type="cellIs" dxfId="329" priority="58" operator="greaterThan">
      <formula>0</formula>
    </cfRule>
  </conditionalFormatting>
  <conditionalFormatting sqref="B228:F228">
    <cfRule type="cellIs" dxfId="328" priority="57" operator="greaterThan">
      <formula>0</formula>
    </cfRule>
  </conditionalFormatting>
  <conditionalFormatting sqref="B79:G79">
    <cfRule type="cellIs" dxfId="327" priority="56" operator="greaterThan">
      <formula>0</formula>
    </cfRule>
  </conditionalFormatting>
  <conditionalFormatting sqref="B81:G81 B82">
    <cfRule type="cellIs" dxfId="326" priority="55" operator="greaterThan">
      <formula>0</formula>
    </cfRule>
  </conditionalFormatting>
  <conditionalFormatting sqref="B15">
    <cfRule type="cellIs" dxfId="325" priority="54" operator="greaterThan">
      <formula>0</formula>
    </cfRule>
  </conditionalFormatting>
  <conditionalFormatting sqref="C15:G15">
    <cfRule type="cellIs" dxfId="324" priority="53" operator="greaterThan">
      <formula>0</formula>
    </cfRule>
  </conditionalFormatting>
  <conditionalFormatting sqref="G165">
    <cfRule type="cellIs" dxfId="323" priority="52" operator="greaterThan">
      <formula>0</formula>
    </cfRule>
  </conditionalFormatting>
  <conditionalFormatting sqref="G177">
    <cfRule type="cellIs" dxfId="322" priority="51" operator="greaterThan">
      <formula>0</formula>
    </cfRule>
  </conditionalFormatting>
  <conditionalFormatting sqref="G188">
    <cfRule type="cellIs" dxfId="321" priority="50" operator="greaterThan">
      <formula>0</formula>
    </cfRule>
  </conditionalFormatting>
  <conditionalFormatting sqref="G228">
    <cfRule type="cellIs" dxfId="320" priority="49" operator="greaterThan">
      <formula>0</formula>
    </cfRule>
  </conditionalFormatting>
  <conditionalFormatting sqref="G97">
    <cfRule type="cellIs" dxfId="319" priority="48" operator="greaterThan">
      <formula>0</formula>
    </cfRule>
  </conditionalFormatting>
  <conditionalFormatting sqref="B219:G219">
    <cfRule type="cellIs" dxfId="318" priority="47" operator="greaterThan">
      <formula>0</formula>
    </cfRule>
  </conditionalFormatting>
  <conditionalFormatting sqref="B210:G210">
    <cfRule type="cellIs" dxfId="317" priority="46" operator="greaterThan">
      <formula>0</formula>
    </cfRule>
  </conditionalFormatting>
  <conditionalFormatting sqref="J230:J253">
    <cfRule type="expression" dxfId="316" priority="43">
      <formula>AND(N230=1,K230="")</formula>
    </cfRule>
    <cfRule type="expression" dxfId="315" priority="44">
      <formula>AND(ABS(J230)&gt;0.2499,K230="")</formula>
    </cfRule>
    <cfRule type="expression" dxfId="314" priority="45">
      <formula>AND(ABS(J230)&gt;0.2499,K230&lt;&gt;"")</formula>
    </cfRule>
  </conditionalFormatting>
  <conditionalFormatting sqref="B240:G240">
    <cfRule type="cellIs" dxfId="313" priority="42" operator="greaterThan">
      <formula>0</formula>
    </cfRule>
  </conditionalFormatting>
  <conditionalFormatting sqref="J254:J262">
    <cfRule type="expression" dxfId="312" priority="39">
      <formula>AND(N254=1,K254="")</formula>
    </cfRule>
    <cfRule type="expression" dxfId="311" priority="40">
      <formula>AND(ABS(J254)&gt;0.2499,K254="")</formula>
    </cfRule>
    <cfRule type="expression" dxfId="310" priority="41">
      <formula>AND(ABS(J254)&gt;0.2499,K254&lt;&gt;"")</formula>
    </cfRule>
  </conditionalFormatting>
  <conditionalFormatting sqref="B281:F281">
    <cfRule type="cellIs" dxfId="309" priority="38" operator="greaterThan">
      <formula>0</formula>
    </cfRule>
  </conditionalFormatting>
  <conditionalFormatting sqref="G281">
    <cfRule type="cellIs" dxfId="308" priority="37" operator="greaterThan">
      <formula>0</formula>
    </cfRule>
  </conditionalFormatting>
  <conditionalFormatting sqref="B262:G262">
    <cfRule type="cellIs" dxfId="307" priority="36" operator="greaterThan">
      <formula>0</formula>
    </cfRule>
  </conditionalFormatting>
  <conditionalFormatting sqref="B286:G286">
    <cfRule type="cellIs" dxfId="306" priority="35" operator="greaterThan">
      <formula>0</formula>
    </cfRule>
  </conditionalFormatting>
  <conditionalFormatting sqref="J25:J37">
    <cfRule type="expression" dxfId="305" priority="32">
      <formula>AND(N25=1,K25="")</formula>
    </cfRule>
    <cfRule type="expression" dxfId="304" priority="33">
      <formula>AND(ABS(J25)&gt;0.2499,K25="")</formula>
    </cfRule>
    <cfRule type="expression" dxfId="303" priority="34">
      <formula>AND(ABS(J25)&gt;0.2499,K25&lt;&gt;"")</formula>
    </cfRule>
  </conditionalFormatting>
  <conditionalFormatting sqref="J25:J37">
    <cfRule type="expression" dxfId="302" priority="31">
      <formula>AND(N25=0,K25&lt;&gt;"")</formula>
    </cfRule>
  </conditionalFormatting>
  <conditionalFormatting sqref="J44:J74">
    <cfRule type="expression" dxfId="301" priority="28">
      <formula>AND(N44=1,K44="")</formula>
    </cfRule>
    <cfRule type="expression" dxfId="300" priority="29">
      <formula>AND(ABS(J44)&gt;0.2499,K44="")</formula>
    </cfRule>
    <cfRule type="expression" dxfId="299" priority="30">
      <formula>AND(ABS(J44)&gt;0.2499,K44&lt;&gt;"")</formula>
    </cfRule>
  </conditionalFormatting>
  <conditionalFormatting sqref="J44:J74">
    <cfRule type="expression" dxfId="298" priority="27">
      <formula>AND(N44=0,K44&lt;&gt;"")</formula>
    </cfRule>
  </conditionalFormatting>
  <conditionalFormatting sqref="C157:G157">
    <cfRule type="cellIs" dxfId="297" priority="26" operator="greaterThan">
      <formula>0</formula>
    </cfRule>
  </conditionalFormatting>
  <conditionalFormatting sqref="B157">
    <cfRule type="cellIs" dxfId="296" priority="25" operator="greaterThan">
      <formula>0</formula>
    </cfRule>
  </conditionalFormatting>
  <conditionalFormatting sqref="C170:G170">
    <cfRule type="cellIs" dxfId="295" priority="24" operator="greaterThan">
      <formula>0</formula>
    </cfRule>
  </conditionalFormatting>
  <conditionalFormatting sqref="B170">
    <cfRule type="cellIs" dxfId="294" priority="23" operator="greaterThan">
      <formula>0</formula>
    </cfRule>
  </conditionalFormatting>
  <conditionalFormatting sqref="C182:G182">
    <cfRule type="cellIs" dxfId="293" priority="22" operator="greaterThan">
      <formula>0</formula>
    </cfRule>
  </conditionalFormatting>
  <conditionalFormatting sqref="B182">
    <cfRule type="cellIs" dxfId="292" priority="21" operator="greaterThan">
      <formula>0</formula>
    </cfRule>
  </conditionalFormatting>
  <conditionalFormatting sqref="C193:G193">
    <cfRule type="cellIs" dxfId="291" priority="20" operator="greaterThan">
      <formula>0</formula>
    </cfRule>
  </conditionalFormatting>
  <conditionalFormatting sqref="B193">
    <cfRule type="cellIs" dxfId="290" priority="19" operator="greaterThan">
      <formula>0</formula>
    </cfRule>
  </conditionalFormatting>
  <conditionalFormatting sqref="C204:G204">
    <cfRule type="cellIs" dxfId="289" priority="18" operator="greaterThan">
      <formula>0</formula>
    </cfRule>
  </conditionalFormatting>
  <conditionalFormatting sqref="B204">
    <cfRule type="cellIs" dxfId="288" priority="17" operator="greaterThan">
      <formula>0</formula>
    </cfRule>
  </conditionalFormatting>
  <conditionalFormatting sqref="C213:G213">
    <cfRule type="cellIs" dxfId="287" priority="16" operator="greaterThan">
      <formula>0</formula>
    </cfRule>
  </conditionalFormatting>
  <conditionalFormatting sqref="B213">
    <cfRule type="cellIs" dxfId="286" priority="15" operator="greaterThan">
      <formula>0</formula>
    </cfRule>
  </conditionalFormatting>
  <conditionalFormatting sqref="C222:G222">
    <cfRule type="cellIs" dxfId="285" priority="14" operator="greaterThan">
      <formula>0</formula>
    </cfRule>
  </conditionalFormatting>
  <conditionalFormatting sqref="B222">
    <cfRule type="cellIs" dxfId="284" priority="13" operator="greaterThan">
      <formula>0</formula>
    </cfRule>
  </conditionalFormatting>
  <conditionalFormatting sqref="B233:C233">
    <cfRule type="cellIs" dxfId="283" priority="12" operator="greaterThan">
      <formula>0</formula>
    </cfRule>
  </conditionalFormatting>
  <conditionalFormatting sqref="B252:G252">
    <cfRule type="cellIs" dxfId="282" priority="11" operator="greaterThan">
      <formula>0</formula>
    </cfRule>
  </conditionalFormatting>
  <conditionalFormatting sqref="B244:D244">
    <cfRule type="cellIs" dxfId="281" priority="10" operator="greaterThan">
      <formula>0</formula>
    </cfRule>
  </conditionalFormatting>
  <conditionalFormatting sqref="B261:G261">
    <cfRule type="cellIs" dxfId="280" priority="9" operator="greaterThan">
      <formula>0</formula>
    </cfRule>
  </conditionalFormatting>
  <conditionalFormatting sqref="B255:G255">
    <cfRule type="cellIs" dxfId="279" priority="8" operator="greaterThan">
      <formula>0</formula>
    </cfRule>
  </conditionalFormatting>
  <conditionalFormatting sqref="B270:G270">
    <cfRule type="cellIs" dxfId="278" priority="7" operator="greaterThan">
      <formula>0</formula>
    </cfRule>
  </conditionalFormatting>
  <conditionalFormatting sqref="B264:G264">
    <cfRule type="cellIs" dxfId="277" priority="6" operator="greaterThan">
      <formula>0</formula>
    </cfRule>
  </conditionalFormatting>
  <conditionalFormatting sqref="B279:G279">
    <cfRule type="cellIs" dxfId="276" priority="5" operator="greaterThan">
      <formula>0</formula>
    </cfRule>
  </conditionalFormatting>
  <conditionalFormatting sqref="B273:G273">
    <cfRule type="cellIs" dxfId="275" priority="4" operator="greaterThan">
      <formula>0</formula>
    </cfRule>
  </conditionalFormatting>
  <conditionalFormatting sqref="B160:G160">
    <cfRule type="cellIs" dxfId="274" priority="3" operator="greaterThan">
      <formula>0</formula>
    </cfRule>
  </conditionalFormatting>
  <conditionalFormatting sqref="B235:C235">
    <cfRule type="cellIs" dxfId="273" priority="2" operator="greaterThan">
      <formula>0</formula>
    </cfRule>
  </conditionalFormatting>
  <conditionalFormatting sqref="B247:D247">
    <cfRule type="cellIs" dxfId="272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scale="55" fitToHeight="0" orientation="landscape" horizontalDpi="90" verticalDpi="9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rgb="FFFF6600"/>
    <pageSetUpPr fitToPage="1"/>
  </sheetPr>
  <dimension ref="A1:Q313"/>
  <sheetViews>
    <sheetView showGridLines="0" showRowColHeaders="0" zoomScaleNormal="100" workbookViewId="0">
      <pane ySplit="4" topLeftCell="A61" activePane="bottomLeft" state="frozen"/>
      <selection pane="bottomLeft" activeCell="H84" sqref="H84"/>
    </sheetView>
  </sheetViews>
  <sheetFormatPr defaultColWidth="8" defaultRowHeight="13.2" x14ac:dyDescent="0.25"/>
  <cols>
    <col min="1" max="1" width="52.6640625" style="1" customWidth="1"/>
    <col min="2" max="7" width="11" style="1" customWidth="1"/>
    <col min="8" max="8" width="39" style="1" customWidth="1"/>
    <col min="9" max="9" width="3.109375" style="1" customWidth="1"/>
    <col min="10" max="10" width="13.33203125" style="1" customWidth="1"/>
    <col min="11" max="11" width="8" style="1"/>
    <col min="12" max="12" width="8" style="1" hidden="1" customWidth="1"/>
    <col min="13" max="13" width="8.44140625" style="1" hidden="1" customWidth="1"/>
    <col min="14" max="14" width="8" style="1" hidden="1" customWidth="1"/>
    <col min="15" max="16384" width="8" style="1"/>
  </cols>
  <sheetData>
    <row r="1" spans="1:17" ht="15.6" x14ac:dyDescent="0.3">
      <c r="A1" s="140" t="s">
        <v>141</v>
      </c>
      <c r="B1" s="139"/>
      <c r="C1" s="138"/>
      <c r="D1" s="138"/>
      <c r="E1" s="138"/>
      <c r="F1" s="138"/>
      <c r="G1" s="138"/>
    </row>
    <row r="2" spans="1:17" x14ac:dyDescent="0.25">
      <c r="J2" s="86" t="s">
        <v>140</v>
      </c>
    </row>
    <row r="3" spans="1:17" x14ac:dyDescent="0.25">
      <c r="A3" s="137" t="s">
        <v>139</v>
      </c>
      <c r="B3" s="131" t="s">
        <v>138</v>
      </c>
      <c r="C3" s="131" t="s">
        <v>137</v>
      </c>
      <c r="D3" s="131" t="s">
        <v>136</v>
      </c>
      <c r="E3" s="131" t="s">
        <v>135</v>
      </c>
      <c r="F3" s="131" t="s">
        <v>134</v>
      </c>
      <c r="G3" s="131" t="s">
        <v>133</v>
      </c>
      <c r="J3" s="136" t="s">
        <v>132</v>
      </c>
      <c r="K3" s="135" t="s">
        <v>131</v>
      </c>
      <c r="L3" s="134"/>
      <c r="M3" s="134"/>
      <c r="N3" s="134"/>
      <c r="O3" s="134"/>
      <c r="P3" s="133"/>
    </row>
    <row r="4" spans="1:17" ht="13.8" thickBot="1" x14ac:dyDescent="0.3">
      <c r="A4" s="132"/>
      <c r="B4" s="131" t="s">
        <v>130</v>
      </c>
      <c r="C4" s="130" t="s">
        <v>2</v>
      </c>
      <c r="D4" s="130" t="s">
        <v>129</v>
      </c>
      <c r="E4" s="130" t="s">
        <v>129</v>
      </c>
      <c r="F4" s="130" t="s">
        <v>129</v>
      </c>
      <c r="G4" s="130" t="s">
        <v>129</v>
      </c>
      <c r="J4" s="129" t="s">
        <v>128</v>
      </c>
      <c r="K4" s="128" t="s">
        <v>127</v>
      </c>
      <c r="P4" s="127"/>
    </row>
    <row r="5" spans="1:17" ht="13.5" customHeight="1" x14ac:dyDescent="0.25">
      <c r="A5" s="114" t="s">
        <v>126</v>
      </c>
      <c r="B5" s="126">
        <v>307</v>
      </c>
      <c r="C5" s="125">
        <f>SUM('[5]2 - Pupil No.'!B7:B13)</f>
        <v>313</v>
      </c>
      <c r="D5" s="125">
        <f>SUM('[5]2 - Pupil No.'!C7:C13)</f>
        <v>311</v>
      </c>
      <c r="E5" s="125">
        <f>SUM('[5]2 - Pupil No.'!D7:D13)</f>
        <v>315</v>
      </c>
      <c r="F5" s="125">
        <f>SUM('[5]2 - Pupil No.'!E7:E13)</f>
        <v>315</v>
      </c>
      <c r="G5" s="124">
        <f>SUM('[5]2 - Pupil No.'!F7:F13)</f>
        <v>316</v>
      </c>
      <c r="H5" s="98" t="s">
        <v>122</v>
      </c>
    </row>
    <row r="6" spans="1:17" ht="13.5" customHeight="1" x14ac:dyDescent="0.25">
      <c r="A6" s="9"/>
      <c r="B6" s="120"/>
      <c r="C6" s="118"/>
      <c r="D6" s="118"/>
      <c r="E6" s="118"/>
      <c r="F6" s="118"/>
      <c r="G6" s="117"/>
    </row>
    <row r="7" spans="1:17" ht="13.5" customHeight="1" x14ac:dyDescent="0.25">
      <c r="A7" s="9" t="s">
        <v>125</v>
      </c>
      <c r="B7" s="119">
        <v>0</v>
      </c>
      <c r="C7" s="118">
        <f>SUM('[5]2 - Pupil No.'!B14:B18)</f>
        <v>0</v>
      </c>
      <c r="D7" s="118">
        <f>SUM('[5]2 - Pupil No.'!C14:C18)</f>
        <v>0</v>
      </c>
      <c r="E7" s="118">
        <f>SUM('[5]2 - Pupil No.'!D14:D18)</f>
        <v>0</v>
      </c>
      <c r="F7" s="118">
        <f>SUM('[5]2 - Pupil No.'!E14:E18)</f>
        <v>0</v>
      </c>
      <c r="G7" s="117">
        <f>SUM('[5]2 - Pupil No.'!F14:F18)</f>
        <v>0</v>
      </c>
      <c r="H7" s="98" t="s">
        <v>122</v>
      </c>
    </row>
    <row r="8" spans="1:17" ht="13.5" customHeight="1" x14ac:dyDescent="0.25">
      <c r="A8" s="9"/>
      <c r="B8" s="120"/>
      <c r="C8" s="118"/>
      <c r="D8" s="118"/>
      <c r="E8" s="118"/>
      <c r="F8" s="118"/>
      <c r="G8" s="117"/>
    </row>
    <row r="9" spans="1:17" ht="13.5" customHeight="1" x14ac:dyDescent="0.25">
      <c r="A9" s="9" t="s">
        <v>124</v>
      </c>
      <c r="B9" s="123">
        <v>0</v>
      </c>
      <c r="C9" s="122">
        <f>'[5]2 - Pupil No.'!B48</f>
        <v>0</v>
      </c>
      <c r="D9" s="122">
        <f>'[5]2 - Pupil No.'!C48</f>
        <v>0</v>
      </c>
      <c r="E9" s="122">
        <f>'[5]2 - Pupil No.'!D48</f>
        <v>0</v>
      </c>
      <c r="F9" s="122">
        <f>'[5]2 - Pupil No.'!E48</f>
        <v>0</v>
      </c>
      <c r="G9" s="121">
        <f>'[5]2 - Pupil No.'!F48</f>
        <v>0</v>
      </c>
      <c r="H9" s="98" t="s">
        <v>122</v>
      </c>
    </row>
    <row r="10" spans="1:17" ht="13.5" customHeight="1" x14ac:dyDescent="0.25">
      <c r="A10" s="9"/>
      <c r="B10" s="120"/>
      <c r="C10" s="118"/>
      <c r="D10" s="118"/>
      <c r="E10" s="118"/>
      <c r="F10" s="118"/>
      <c r="G10" s="117"/>
    </row>
    <row r="11" spans="1:17" ht="13.5" customHeight="1" x14ac:dyDescent="0.25">
      <c r="A11" s="9" t="s">
        <v>123</v>
      </c>
      <c r="B11" s="119">
        <v>0</v>
      </c>
      <c r="C11" s="118">
        <f>'[5]2 - Pupil No.'!B53</f>
        <v>0</v>
      </c>
      <c r="D11" s="118">
        <f>'[5]2 - Pupil No.'!C53</f>
        <v>0</v>
      </c>
      <c r="E11" s="118">
        <f>'[5]2 - Pupil No.'!D53</f>
        <v>0</v>
      </c>
      <c r="F11" s="118">
        <f>'[5]2 - Pupil No.'!E53</f>
        <v>0</v>
      </c>
      <c r="G11" s="117">
        <f>'[5]2 - Pupil No.'!F53</f>
        <v>0</v>
      </c>
      <c r="H11" s="98" t="s">
        <v>122</v>
      </c>
    </row>
    <row r="12" spans="1:17" ht="13.5" customHeight="1" thickBot="1" x14ac:dyDescent="0.3">
      <c r="A12" s="72"/>
      <c r="B12" s="105"/>
      <c r="C12" s="116"/>
      <c r="D12" s="116"/>
      <c r="E12" s="116"/>
      <c r="F12" s="116"/>
      <c r="G12" s="115"/>
    </row>
    <row r="13" spans="1:17" x14ac:dyDescent="0.25">
      <c r="A13" s="114"/>
      <c r="B13" s="113" t="s">
        <v>4</v>
      </c>
      <c r="C13" s="113" t="s">
        <v>4</v>
      </c>
      <c r="D13" s="113" t="s">
        <v>4</v>
      </c>
      <c r="E13" s="113" t="s">
        <v>4</v>
      </c>
      <c r="F13" s="113" t="s">
        <v>4</v>
      </c>
      <c r="G13" s="112" t="s">
        <v>4</v>
      </c>
      <c r="H13" s="111" t="s">
        <v>121</v>
      </c>
      <c r="J13" s="141" t="s">
        <v>120</v>
      </c>
      <c r="K13" s="141"/>
      <c r="L13" s="141"/>
      <c r="M13" s="141"/>
      <c r="N13" s="141"/>
      <c r="O13" s="141"/>
      <c r="P13" s="141"/>
      <c r="Q13" s="141"/>
    </row>
    <row r="14" spans="1:17" x14ac:dyDescent="0.25">
      <c r="A14" s="9"/>
      <c r="B14" s="109"/>
      <c r="C14" s="109"/>
      <c r="D14" s="109"/>
      <c r="E14" s="109"/>
      <c r="F14" s="109"/>
      <c r="G14" s="108"/>
      <c r="H14" s="107" t="str">
        <f>IF(OR([5]Validation!F9="INCORRECT",[5]Validation!D13="NOT ENTERED",[5]Validation!E18="NOT ENTERED",[5]Validation!F10="INCORRECT",[5]Validation!E22="NOT ENTERED",[5]Validation!L11="NOT ENTERED",[5]Validation!L12="NOT ENTERED",[5]Validation!L13="NOT ENTERED",[5]Validation!L14="NOT ENTERED",[5]Validation!L15="NOT ENTERED",[5]Validation!L16="NOT ENTERED",[5]Validation!L17="NOT ENTERED",[5]Validation!L18="NOT ENTERED", [5]Validation!L19="NOT ENTERED",[5]Validation!L20="NOT ENTERED",[5]Validation!L21="NOT ENTERED",[5]Validation!L22="NOT ENTERED",[5]Validation!L23="NOT ENTERED",[5]Validation!L24="NOT ENTERED",[5]Validation!L25="NOT ENTERED",[5]Validation!E41="NOT ENTERED",[5]Validation!F41="NOT ENTERED",[5]Validation!G41="NOT ENTERED",[5]Validation!H41="NOT ENTERED",[5]Validation!I41="NOT ENTERED", [5]Validation!D32="NOT ENTERED",[5]Validation!E32="NOT ENTERED",[5]Validation!F32="NOT ENTERED",[5]Validation!G32="NOT ENTERED",[5]Validation!H32="NOT ENTERED",[5]Validation!D36="NOT ENTERED",[5]Validation!E36="NOT ENTERED",[5]Validation!F36="NOT ENTERED",[5]Validation!G36="NOT ENTERED",[5]Validation!H36="NOT ENTERED",[5]Validation!I36="NOT ENTERED", [5]Validation!D37="NOT ENTERED",[5]Validation!E37="NOT ENTERED",[5]Validation!F37="NOT ENTERED",[5]Validation!G37="NOT ENTERED",[5]Validation!H37="NOT ENTERED",[5]Validation!I37="NOT ENTERED",[5]Validation!D38="NOT ENTERED",[5]Validation!E38="NOT ENTERED",[5]Validation!F38="NOT ENTERED",[5]Validation!G38="NOT ENTERED",[5]Validation!H38="NOT ENTERED",[5]Validation!I38="NOT ENTERED", [5]Validation!D39="NOT ENTERED",[5]Validation!E39="NOT ENTERED",[5]Validation!F39="NOT ENTERED",[5]Validation!G39="NOT ENTERED",[5]Validation!H39="NOT ENTERED",[5]Validation!I39="NOT ENTERED",[5]Validation!D40="NOT ENTERED",[5]Validation!E40="NOT ENTERED",[5]Validation!F40="NOT ENTERED",[5]Validation!G40="NOT ENTERED",[5]Validation!H40="NOT ENTERED",[5]Validation!I40="NOT ENTERED",[5]Validation!D41="NOT ENTERED",[5]Validation!E41="NOT ENTERED",[5]Validation!F41="NOT ENTERED",[5]Validation!G41="NOT ENTERED",[5]Validation!H41="NOT ENTERED",[5]Validation!I41="NOT ENTERED",[5]Validation!D42="NOT ENTERED",[5]Validation!E42="NOT ENTERED",[5]Validation!F42="NOT ENTERED",[5]Validation!G42="NOT ENTERED",[5]Validation!H42="NOT ENTERED",[5]Validation!I42="NOT ENTERED",[5]Validation!D43="NOT ENTERED",[5]Validation!E43="NOT ENTERED",[5]Validation!F43="NOT ENTERED",[5]Validation!G43="NOT ENTERED",[5]Validation!H43="NOT ENTERED",[5]Validation!I43="NOT ENTERED", [5]Validation!D44="NOT ENTERED",[5]Validation!E44="NOT ENTERED",[5]Validation!F44="NOT ENTERED",[5]Validation!G44="NOT ENTERED",[5]Validation!H44="NOT ENTERED",[5]Validation!I44="NOT ENTERED", [5]Validation!D45="NOT ENTERED",[5]Validation!E45="NOT ENTERED",[5]Validation!F45="NOT ENTERED",[5]Validation!G45="NOT ENTERED",[5]Validation!H45="NOT ENTERED",[5]Validation!I45="NOT ENTERED", [5]Validation!D46="NOT ENTERED",[5]Validation!E46="NOT ENTERED",[5]Validation!F46="NOT ENTERED",[5]Validation!G46="NOT ENTERED",[5]Validation!H46="NOT ENTERED",[5]Validation!I46="NOT ENTERED",[5]Validation!D47="NOT ENTERED",[5]Validation!E47="NOT ENTERED",[5]Validation!F47="NOT ENTERED",[5]Validation!G47="NOT ENTERED",[5]Validation!H47="NOT ENTERED",[5]Validation!I47="NOT ENTERED",[5]Validation!D48="NOT ENTERED",[5]Validation!E48="NOT ENTERED",[5]Validation!F48="NOT ENTERED",[5]Validation!G48="NOT ENTERED",[5]Validation!H48="NOT ENTERED",[5]Validation!I48="NOT ENTERED",[5]Validation!D49="NOT ENTERED",[5]Validation!E49="NOT ENTERED",[5]Validation!F49="NOT ENTERED",[5]Validation!G49="NOT ENTERED",[5]Validation!H49="NOT ENTERED",[5]Validation!I49="NOT ENTERED",[5]Validation!D50="NOT ENTERED",[5]Validation!E50="NOT ENTERED",[5]Validation!F50="NOT ENTERED",[5]Validation!G50="NOT ENTERED",[5]Validation!H50="NOT ENTERED",[5]Validation!I50="NOT ENTERED",[5]Validation!D51="NOT ENTERED",[5]Validation!E51="NOT ENTERED",[5]Validation!F51="NOT ENTERED",[5]Validation!G51="NOT ENTERED",[5]Validation!H51="NOT ENTERED",[5]Validation!I51="NOT ENTERED",[5]Validation!D26="Incorrect account codes used",[5]Validation!D56="NOT ENTERED",[5]Validation!E56="NOT ENTERED",[5]Validation!F56="NOT ENTERED",[5]Validation!G56="NOT ENTERED",[5]Validation!H56="NOT ENTERED",[5]Validation!D57="NOT ENTERED",[5]Validation!E57="NOT ENTERED",[5]Validation!F57="NOT ENTERED",[5]Validation!G57="NOT ENTERED",[5]Validation!H57="NOT ENTERED",[5]Validation!F69="incorrect",[5]Validation!F70="incorrect",[5]Validation!D63="NOT ENTERED",[5]Validation!E63="NOT ENTERED",[5]Validation!F63="NOT ENTERED",[5]Validation!G63="NOT ENTERED",[5]Validation!D76="INCORRECT",[5]Validation!D82="INCORRECT",[5]Validation!D83="INCORRECT",[5]Validation!D88="NOT ENTERED",[5]Validation!E88="NOT ENTERED",[5]Validation!F88="NOT ENTERED",[5]Validation!G88="NOT ENTERED",[5]Validation!H88="NOT ENTERED",[5]Validation!D89="NOT ENTERED",[5]Validation!E89="NOT ENTERED",[5]Validation!F89="NOT ENTERED",[5]Validation!G89="NOT ENTERED",[5]Validation!H89="NOT ENTERED",[5]Validation!E95="NOT ENTERED"),"INCORRECT","CORRECT")</f>
        <v>CORRECT</v>
      </c>
      <c r="J14" s="142">
        <v>45070</v>
      </c>
      <c r="K14" s="142"/>
      <c r="L14" s="142"/>
      <c r="M14" s="142"/>
      <c r="N14" s="142"/>
      <c r="O14" s="142"/>
      <c r="P14" s="142"/>
      <c r="Q14" s="142"/>
    </row>
    <row r="15" spans="1:17" x14ac:dyDescent="0.25">
      <c r="A15" s="69" t="s">
        <v>119</v>
      </c>
      <c r="B15" s="106">
        <v>-61797</v>
      </c>
      <c r="C15" s="38">
        <f>B81</f>
        <v>-88420.130000000354</v>
      </c>
      <c r="D15" s="38">
        <f>C81</f>
        <v>-124622.60900000017</v>
      </c>
      <c r="E15" s="38">
        <f>D81</f>
        <v>-111376.52347449353</v>
      </c>
      <c r="F15" s="38">
        <f>E81</f>
        <v>-62254.448009959888</v>
      </c>
      <c r="G15" s="37">
        <f>F81</f>
        <v>43447.059426160296</v>
      </c>
      <c r="H15" s="1" t="s">
        <v>9</v>
      </c>
    </row>
    <row r="16" spans="1:17" ht="13.8" thickBot="1" x14ac:dyDescent="0.3">
      <c r="A16" s="72"/>
      <c r="B16" s="105"/>
      <c r="C16" s="104"/>
      <c r="D16" s="104"/>
      <c r="E16" s="104"/>
      <c r="F16" s="104"/>
      <c r="G16" s="103"/>
      <c r="I16" s="2"/>
    </row>
    <row r="17" spans="1:14" x14ac:dyDescent="0.25">
      <c r="A17" s="15" t="s">
        <v>118</v>
      </c>
      <c r="B17" s="102"/>
      <c r="C17" s="101"/>
      <c r="D17" s="101"/>
      <c r="E17" s="101"/>
      <c r="F17" s="101"/>
      <c r="G17" s="100"/>
      <c r="I17" s="2"/>
    </row>
    <row r="18" spans="1:14" x14ac:dyDescent="0.25">
      <c r="A18" s="9"/>
      <c r="B18" s="54"/>
      <c r="C18" s="71"/>
      <c r="D18" s="71"/>
      <c r="E18" s="71"/>
      <c r="F18" s="71"/>
      <c r="G18" s="70"/>
      <c r="I18" s="2"/>
    </row>
    <row r="19" spans="1:14" x14ac:dyDescent="0.25">
      <c r="A19" s="20" t="s">
        <v>117</v>
      </c>
      <c r="B19" s="99">
        <v>1365007</v>
      </c>
      <c r="C19" s="16">
        <f>IFERROR('[5]3b - Schools Block'!C28,0)</f>
        <v>1500978</v>
      </c>
      <c r="D19" s="16">
        <f>IFERROR('[5]3b - Schools Block'!D28,0)</f>
        <v>1529773</v>
      </c>
      <c r="E19" s="16">
        <f>IFERROR('[5]3b - Schools Block'!E28,0)</f>
        <v>1554390.6672018303</v>
      </c>
      <c r="F19" s="16">
        <f>IFERROR('[5]3b - Schools Block'!F28,0)</f>
        <v>1561421.4905378395</v>
      </c>
      <c r="G19" s="79">
        <f>IFERROR('[5]3b - Schools Block'!G28,0)</f>
        <v>1572959.8345555782</v>
      </c>
      <c r="H19" s="98" t="s">
        <v>116</v>
      </c>
      <c r="I19" s="2"/>
    </row>
    <row r="20" spans="1:14" x14ac:dyDescent="0.25">
      <c r="A20" s="20"/>
      <c r="B20" s="97"/>
      <c r="C20" s="96"/>
      <c r="D20" s="96"/>
      <c r="E20" s="96"/>
      <c r="F20" s="96"/>
      <c r="G20" s="95"/>
      <c r="I20" s="2"/>
    </row>
    <row r="21" spans="1:14" ht="13.8" thickBot="1" x14ac:dyDescent="0.3">
      <c r="A21" s="20" t="s">
        <v>115</v>
      </c>
      <c r="B21" s="94">
        <f t="shared" ref="B21:G21" si="0">(-B15)+B19</f>
        <v>1426804</v>
      </c>
      <c r="C21" s="94">
        <f t="shared" si="0"/>
        <v>1589398.1300000004</v>
      </c>
      <c r="D21" s="94">
        <f t="shared" si="0"/>
        <v>1654395.6090000002</v>
      </c>
      <c r="E21" s="94">
        <f t="shared" si="0"/>
        <v>1665767.1906763238</v>
      </c>
      <c r="F21" s="94">
        <f t="shared" si="0"/>
        <v>1623675.9385477994</v>
      </c>
      <c r="G21" s="93">
        <f t="shared" si="0"/>
        <v>1529512.7751294179</v>
      </c>
      <c r="I21" s="2"/>
    </row>
    <row r="22" spans="1:14" ht="14.4" thickTop="1" thickBot="1" x14ac:dyDescent="0.3">
      <c r="A22" s="9"/>
      <c r="B22" s="54"/>
      <c r="C22" s="92"/>
      <c r="D22" s="92"/>
      <c r="E22" s="92"/>
      <c r="F22" s="92"/>
      <c r="G22" s="91"/>
      <c r="I22" s="2"/>
    </row>
    <row r="23" spans="1:14" x14ac:dyDescent="0.25">
      <c r="A23" s="15" t="s">
        <v>17</v>
      </c>
      <c r="B23" s="90"/>
      <c r="C23" s="90"/>
      <c r="D23" s="90"/>
      <c r="E23" s="90"/>
      <c r="F23" s="90"/>
      <c r="G23" s="89"/>
      <c r="I23" s="2"/>
    </row>
    <row r="24" spans="1:14" x14ac:dyDescent="0.25">
      <c r="A24" s="9"/>
      <c r="B24" s="88"/>
      <c r="C24" s="87"/>
      <c r="D24" s="87"/>
      <c r="E24" s="87"/>
      <c r="F24" s="87"/>
      <c r="G24" s="70"/>
      <c r="I24" s="2"/>
      <c r="K24" s="86" t="s">
        <v>114</v>
      </c>
    </row>
    <row r="25" spans="1:14" x14ac:dyDescent="0.25">
      <c r="A25" s="9" t="s">
        <v>113</v>
      </c>
      <c r="B25" s="42">
        <f>'[5]6 - Income &amp; Expenditure'!D375</f>
        <v>-69330</v>
      </c>
      <c r="C25" s="42">
        <f>IFERROR('[5]6 - Income &amp; Expenditure'!E375,0)</f>
        <v>-51221</v>
      </c>
      <c r="D25" s="42">
        <f>IFERROR('[5]6 - Income &amp; Expenditure'!F375,0)</f>
        <v>-50923</v>
      </c>
      <c r="E25" s="42">
        <f>IFERROR('[5]6 - Income &amp; Expenditure'!G375,0)</f>
        <v>-51519</v>
      </c>
      <c r="F25" s="42">
        <f>IFERROR('[5]6 - Income &amp; Expenditure'!H375,0)</f>
        <v>-51519</v>
      </c>
      <c r="G25" s="79">
        <f>IFERROR('[5]6 - Income &amp; Expenditure'!I375,0)</f>
        <v>-51669</v>
      </c>
      <c r="I25" s="2"/>
      <c r="J25" s="78">
        <f t="shared" ref="J25:J37" si="1">IFERROR((C25-B25)/B25,0)</f>
        <v>-0.26120005769508148</v>
      </c>
      <c r="K25" s="2" t="s">
        <v>112</v>
      </c>
      <c r="L25" s="1">
        <f>IF(OR(K25&lt;&gt;"",AND(ABS(J25)&lt;0.2499)),0,1)</f>
        <v>0</v>
      </c>
      <c r="M25" s="41">
        <f t="shared" ref="M25:M37" si="2">B25-C25</f>
        <v>-18109</v>
      </c>
      <c r="N25" s="1">
        <f t="shared" ref="N25:N37" si="3">IF(AND(AND(J25=0,M25&lt;&gt;0,K25="")),1,0)</f>
        <v>0</v>
      </c>
    </row>
    <row r="26" spans="1:14" x14ac:dyDescent="0.25">
      <c r="A26" s="9" t="s">
        <v>111</v>
      </c>
      <c r="B26" s="42">
        <f>'[5]6 - Income &amp; Expenditure'!D380</f>
        <v>0</v>
      </c>
      <c r="C26" s="42">
        <f>'[5]6 - Income &amp; Expenditure'!E380</f>
        <v>0</v>
      </c>
      <c r="D26" s="42">
        <f>'[5]6 - Income &amp; Expenditure'!F380</f>
        <v>0</v>
      </c>
      <c r="E26" s="42">
        <f>'[5]6 - Income &amp; Expenditure'!G380</f>
        <v>0</v>
      </c>
      <c r="F26" s="42">
        <f>'[5]6 - Income &amp; Expenditure'!H380</f>
        <v>0</v>
      </c>
      <c r="G26" s="79">
        <f>'[5]6 - Income &amp; Expenditure'!I380</f>
        <v>0</v>
      </c>
      <c r="I26" s="2"/>
      <c r="J26" s="78">
        <f t="shared" si="1"/>
        <v>0</v>
      </c>
      <c r="K26" s="2"/>
      <c r="L26" s="1">
        <f t="shared" ref="L26:L37" si="4">IF(OR(K26&lt;&gt;"",AND(ABS(J26)&lt;0.25)),0,1)</f>
        <v>0</v>
      </c>
      <c r="M26" s="41">
        <f t="shared" si="2"/>
        <v>0</v>
      </c>
      <c r="N26" s="1">
        <f t="shared" si="3"/>
        <v>0</v>
      </c>
    </row>
    <row r="27" spans="1:14" x14ac:dyDescent="0.25">
      <c r="A27" s="9" t="s">
        <v>110</v>
      </c>
      <c r="B27" s="42">
        <f>'[5]6 - Income &amp; Expenditure'!D386</f>
        <v>-76079.62</v>
      </c>
      <c r="C27" s="42">
        <f>'[5]6 - Income &amp; Expenditure'!E386</f>
        <v>-85068.080000000016</v>
      </c>
      <c r="D27" s="42">
        <f>'[5]6 - Income &amp; Expenditure'!F386</f>
        <v>-62772</v>
      </c>
      <c r="E27" s="42">
        <f>'[5]6 - Income &amp; Expenditure'!G386</f>
        <v>-46119</v>
      </c>
      <c r="F27" s="42">
        <f>'[5]6 - Income &amp; Expenditure'!H386</f>
        <v>-42189</v>
      </c>
      <c r="G27" s="79">
        <f>'[5]6 - Income &amp; Expenditure'!I386</f>
        <v>-42189</v>
      </c>
      <c r="I27" s="2"/>
      <c r="J27" s="78">
        <f t="shared" si="1"/>
        <v>0.11814543763494115</v>
      </c>
      <c r="K27" s="2"/>
      <c r="L27" s="1">
        <f t="shared" si="4"/>
        <v>0</v>
      </c>
      <c r="M27" s="41">
        <f t="shared" si="2"/>
        <v>8988.460000000021</v>
      </c>
      <c r="N27" s="1">
        <f t="shared" si="3"/>
        <v>0</v>
      </c>
    </row>
    <row r="28" spans="1:14" x14ac:dyDescent="0.25">
      <c r="A28" s="9" t="s">
        <v>109</v>
      </c>
      <c r="B28" s="42">
        <f>'[5]6 - Income &amp; Expenditure'!D392</f>
        <v>-1200</v>
      </c>
      <c r="C28" s="42">
        <f>'[5]6 - Income &amp; Expenditure'!E392</f>
        <v>0</v>
      </c>
      <c r="D28" s="42">
        <f>'[5]6 - Income &amp; Expenditure'!F392</f>
        <v>0</v>
      </c>
      <c r="E28" s="42">
        <f>'[5]6 - Income &amp; Expenditure'!G392</f>
        <v>0</v>
      </c>
      <c r="F28" s="42">
        <f>'[5]6 - Income &amp; Expenditure'!H392</f>
        <v>0</v>
      </c>
      <c r="G28" s="79">
        <f>'[5]6 - Income &amp; Expenditure'!I392</f>
        <v>0</v>
      </c>
      <c r="I28" s="2"/>
      <c r="J28" s="78">
        <f t="shared" si="1"/>
        <v>-1</v>
      </c>
      <c r="K28" s="2" t="s">
        <v>108</v>
      </c>
      <c r="L28" s="1">
        <f t="shared" si="4"/>
        <v>0</v>
      </c>
      <c r="M28" s="41">
        <f t="shared" si="2"/>
        <v>-1200</v>
      </c>
      <c r="N28" s="1">
        <f t="shared" si="3"/>
        <v>0</v>
      </c>
    </row>
    <row r="29" spans="1:14" x14ac:dyDescent="0.25">
      <c r="A29" s="9" t="s">
        <v>107</v>
      </c>
      <c r="B29" s="42">
        <f>'[5]6 - Income &amp; Expenditure'!D398</f>
        <v>729</v>
      </c>
      <c r="C29" s="42">
        <f>'[5]6 - Income &amp; Expenditure'!E398</f>
        <v>0</v>
      </c>
      <c r="D29" s="42">
        <f>'[5]6 - Income &amp; Expenditure'!F398</f>
        <v>0</v>
      </c>
      <c r="E29" s="42">
        <f>'[5]6 - Income &amp; Expenditure'!G398</f>
        <v>0</v>
      </c>
      <c r="F29" s="42">
        <f>'[5]6 - Income &amp; Expenditure'!H398</f>
        <v>0</v>
      </c>
      <c r="G29" s="79">
        <f>'[5]6 - Income &amp; Expenditure'!I398</f>
        <v>0</v>
      </c>
      <c r="I29" s="2"/>
      <c r="J29" s="78">
        <f t="shared" si="1"/>
        <v>-1</v>
      </c>
      <c r="K29" s="2" t="s">
        <v>106</v>
      </c>
      <c r="L29" s="1">
        <f t="shared" si="4"/>
        <v>0</v>
      </c>
      <c r="M29" s="41">
        <f t="shared" si="2"/>
        <v>729</v>
      </c>
      <c r="N29" s="1">
        <f t="shared" si="3"/>
        <v>0</v>
      </c>
    </row>
    <row r="30" spans="1:14" x14ac:dyDescent="0.25">
      <c r="A30" s="9" t="s">
        <v>105</v>
      </c>
      <c r="B30" s="42">
        <f>'[5]6 - Income &amp; Expenditure'!D403</f>
        <v>0</v>
      </c>
      <c r="C30" s="42">
        <f>'[5]6 - Income &amp; Expenditure'!E403</f>
        <v>0</v>
      </c>
      <c r="D30" s="42">
        <f>'[5]6 - Income &amp; Expenditure'!F403</f>
        <v>0</v>
      </c>
      <c r="E30" s="42">
        <f>'[5]6 - Income &amp; Expenditure'!G403</f>
        <v>0</v>
      </c>
      <c r="F30" s="42">
        <f>'[5]6 - Income &amp; Expenditure'!H403</f>
        <v>0</v>
      </c>
      <c r="G30" s="79">
        <f>'[5]6 - Income &amp; Expenditure'!I403</f>
        <v>0</v>
      </c>
      <c r="I30" s="2"/>
      <c r="J30" s="78">
        <f t="shared" si="1"/>
        <v>0</v>
      </c>
      <c r="K30" s="2"/>
      <c r="L30" s="1">
        <f t="shared" si="4"/>
        <v>0</v>
      </c>
      <c r="M30" s="41">
        <f t="shared" si="2"/>
        <v>0</v>
      </c>
      <c r="N30" s="1">
        <f t="shared" si="3"/>
        <v>0</v>
      </c>
    </row>
    <row r="31" spans="1:14" x14ac:dyDescent="0.25">
      <c r="A31" s="9" t="s">
        <v>104</v>
      </c>
      <c r="B31" s="42">
        <f>'[5]6 - Income &amp; Expenditure'!D419</f>
        <v>-18590.55</v>
      </c>
      <c r="C31" s="42">
        <f>'[5]6 - Income &amp; Expenditure'!E419</f>
        <v>-7800</v>
      </c>
      <c r="D31" s="42">
        <f>'[5]6 - Income &amp; Expenditure'!F419</f>
        <v>-7500</v>
      </c>
      <c r="E31" s="42">
        <f>'[5]6 - Income &amp; Expenditure'!G419</f>
        <v>-7500</v>
      </c>
      <c r="F31" s="42">
        <f>'[5]6 - Income &amp; Expenditure'!H419</f>
        <v>-7500</v>
      </c>
      <c r="G31" s="79">
        <f>'[5]6 - Income &amp; Expenditure'!I419</f>
        <v>-7500</v>
      </c>
      <c r="I31" s="2"/>
      <c r="J31" s="78">
        <f t="shared" si="1"/>
        <v>-0.58043199367420539</v>
      </c>
      <c r="K31" s="2" t="s">
        <v>103</v>
      </c>
      <c r="L31" s="1">
        <f t="shared" si="4"/>
        <v>0</v>
      </c>
      <c r="M31" s="41">
        <f t="shared" si="2"/>
        <v>-10790.55</v>
      </c>
      <c r="N31" s="1">
        <f t="shared" si="3"/>
        <v>0</v>
      </c>
    </row>
    <row r="32" spans="1:14" x14ac:dyDescent="0.25">
      <c r="A32" s="9" t="s">
        <v>102</v>
      </c>
      <c r="B32" s="42">
        <f>'[5]6 - Income &amp; Expenditure'!D424</f>
        <v>-5801.3</v>
      </c>
      <c r="C32" s="42">
        <f>'[5]6 - Income &amp; Expenditure'!E424</f>
        <v>-6000</v>
      </c>
      <c r="D32" s="42">
        <f>'[5]6 - Income &amp; Expenditure'!F424</f>
        <v>-6000</v>
      </c>
      <c r="E32" s="42">
        <f>'[5]6 - Income &amp; Expenditure'!G424</f>
        <v>-6000</v>
      </c>
      <c r="F32" s="42">
        <f>'[5]6 - Income &amp; Expenditure'!H424</f>
        <v>-6000</v>
      </c>
      <c r="G32" s="79">
        <f>'[5]6 - Income &amp; Expenditure'!I424</f>
        <v>-6000</v>
      </c>
      <c r="I32" s="2"/>
      <c r="J32" s="78">
        <f t="shared" si="1"/>
        <v>3.4250943753986143E-2</v>
      </c>
      <c r="K32" s="2"/>
      <c r="L32" s="1">
        <f t="shared" si="4"/>
        <v>0</v>
      </c>
      <c r="M32" s="41">
        <f t="shared" si="2"/>
        <v>198.69999999999982</v>
      </c>
      <c r="N32" s="1">
        <f t="shared" si="3"/>
        <v>0</v>
      </c>
    </row>
    <row r="33" spans="1:14" x14ac:dyDescent="0.25">
      <c r="A33" s="9" t="s">
        <v>101</v>
      </c>
      <c r="B33" s="42">
        <f>'[5]6 - Income &amp; Expenditure'!D429</f>
        <v>-20580.38</v>
      </c>
      <c r="C33" s="42">
        <f>'[5]6 - Income &amp; Expenditure'!E429</f>
        <v>-11000</v>
      </c>
      <c r="D33" s="42">
        <f>'[5]6 - Income &amp; Expenditure'!F429</f>
        <v>0</v>
      </c>
      <c r="E33" s="42">
        <f>'[5]6 - Income &amp; Expenditure'!G429</f>
        <v>0</v>
      </c>
      <c r="F33" s="42">
        <f>'[5]6 - Income &amp; Expenditure'!H429</f>
        <v>0</v>
      </c>
      <c r="G33" s="79">
        <f>'[5]6 - Income &amp; Expenditure'!I429</f>
        <v>0</v>
      </c>
      <c r="I33" s="2"/>
      <c r="J33" s="78">
        <f t="shared" si="1"/>
        <v>-0.46551035500802224</v>
      </c>
      <c r="K33" s="2" t="s">
        <v>100</v>
      </c>
      <c r="L33" s="1">
        <f t="shared" si="4"/>
        <v>0</v>
      </c>
      <c r="M33" s="41">
        <f t="shared" si="2"/>
        <v>-9580.380000000001</v>
      </c>
      <c r="N33" s="1">
        <f t="shared" si="3"/>
        <v>0</v>
      </c>
    </row>
    <row r="34" spans="1:14" x14ac:dyDescent="0.25">
      <c r="A34" s="9" t="s">
        <v>99</v>
      </c>
      <c r="B34" s="42">
        <f>'[5]6 - Income &amp; Expenditure'!D436</f>
        <v>-8627.2199999999993</v>
      </c>
      <c r="C34" s="42">
        <f>'[5]6 - Income &amp; Expenditure'!E436</f>
        <v>-5500</v>
      </c>
      <c r="D34" s="42">
        <f>'[5]6 - Income &amp; Expenditure'!F436</f>
        <v>0</v>
      </c>
      <c r="E34" s="42">
        <f>'[5]6 - Income &amp; Expenditure'!G436</f>
        <v>0</v>
      </c>
      <c r="F34" s="42">
        <f>'[5]6 - Income &amp; Expenditure'!H436</f>
        <v>0</v>
      </c>
      <c r="G34" s="79">
        <f>'[5]6 - Income &amp; Expenditure'!I436</f>
        <v>0</v>
      </c>
      <c r="I34" s="2"/>
      <c r="J34" s="78">
        <f t="shared" si="1"/>
        <v>-0.36248293192940478</v>
      </c>
      <c r="K34" s="2" t="s">
        <v>98</v>
      </c>
      <c r="L34" s="1">
        <f t="shared" si="4"/>
        <v>0</v>
      </c>
      <c r="M34" s="41">
        <f t="shared" si="2"/>
        <v>-3127.2199999999993</v>
      </c>
      <c r="N34" s="1">
        <f t="shared" si="3"/>
        <v>0</v>
      </c>
    </row>
    <row r="35" spans="1:14" x14ac:dyDescent="0.25">
      <c r="A35" s="9" t="s">
        <v>97</v>
      </c>
      <c r="B35" s="42">
        <f>'[5]6 - Income &amp; Expenditure'!D441</f>
        <v>-5284.05</v>
      </c>
      <c r="C35" s="42">
        <f>'[5]6 - Income &amp; Expenditure'!E441</f>
        <v>-11500</v>
      </c>
      <c r="D35" s="42">
        <f>'[5]6 - Income &amp; Expenditure'!F441</f>
        <v>-11500</v>
      </c>
      <c r="E35" s="42">
        <f>'[5]6 - Income &amp; Expenditure'!G441</f>
        <v>-11500</v>
      </c>
      <c r="F35" s="42">
        <f>'[5]6 - Income &amp; Expenditure'!H441</f>
        <v>-11500</v>
      </c>
      <c r="G35" s="79">
        <f>'[5]6 - Income &amp; Expenditure'!I441</f>
        <v>-11500</v>
      </c>
      <c r="I35" s="2"/>
      <c r="J35" s="78">
        <f t="shared" si="1"/>
        <v>1.1763609352674558</v>
      </c>
      <c r="K35" s="2" t="s">
        <v>96</v>
      </c>
      <c r="L35" s="1">
        <f t="shared" si="4"/>
        <v>0</v>
      </c>
      <c r="M35" s="41">
        <f t="shared" si="2"/>
        <v>6215.95</v>
      </c>
      <c r="N35" s="1">
        <f t="shared" si="3"/>
        <v>0</v>
      </c>
    </row>
    <row r="36" spans="1:14" x14ac:dyDescent="0.25">
      <c r="A36" s="9" t="s">
        <v>95</v>
      </c>
      <c r="B36" s="42">
        <f>'[5]6 - Income &amp; Expenditure'!D446</f>
        <v>0</v>
      </c>
      <c r="C36" s="42">
        <f>'[5]6 - Income &amp; Expenditure'!E446</f>
        <v>0</v>
      </c>
      <c r="D36" s="42">
        <f>'[5]6 - Income &amp; Expenditure'!F446</f>
        <v>0</v>
      </c>
      <c r="E36" s="42">
        <f>'[5]6 - Income &amp; Expenditure'!G446</f>
        <v>0</v>
      </c>
      <c r="F36" s="42">
        <f>'[5]6 - Income &amp; Expenditure'!H446</f>
        <v>0</v>
      </c>
      <c r="G36" s="79">
        <f>'[5]6 - Income &amp; Expenditure'!I446</f>
        <v>0</v>
      </c>
      <c r="I36" s="2"/>
      <c r="J36" s="78">
        <f t="shared" si="1"/>
        <v>0</v>
      </c>
      <c r="K36" s="2"/>
      <c r="L36" s="1">
        <f t="shared" si="4"/>
        <v>0</v>
      </c>
      <c r="M36" s="41">
        <f t="shared" si="2"/>
        <v>0</v>
      </c>
      <c r="N36" s="1">
        <f t="shared" si="3"/>
        <v>0</v>
      </c>
    </row>
    <row r="37" spans="1:14" x14ac:dyDescent="0.25">
      <c r="A37" s="9" t="s">
        <v>94</v>
      </c>
      <c r="B37" s="42">
        <f>'[5]6 - Income &amp; Expenditure'!D452</f>
        <v>-18435.05</v>
      </c>
      <c r="C37" s="42">
        <f>'[5]6 - Income &amp; Expenditure'!E452</f>
        <v>0</v>
      </c>
      <c r="D37" s="42">
        <f>'[5]6 - Income &amp; Expenditure'!F452</f>
        <v>0</v>
      </c>
      <c r="E37" s="42">
        <f>'[5]6 - Income &amp; Expenditure'!G452</f>
        <v>0</v>
      </c>
      <c r="F37" s="42">
        <f>'[5]6 - Income &amp; Expenditure'!H452</f>
        <v>0</v>
      </c>
      <c r="G37" s="79">
        <f>'[5]6 - Income &amp; Expenditure'!I452</f>
        <v>0</v>
      </c>
      <c r="I37" s="2"/>
      <c r="J37" s="78">
        <f t="shared" si="1"/>
        <v>-1</v>
      </c>
      <c r="K37" s="2" t="s">
        <v>93</v>
      </c>
      <c r="L37" s="1">
        <f t="shared" si="4"/>
        <v>0</v>
      </c>
      <c r="M37" s="41">
        <f t="shared" si="2"/>
        <v>-18435.05</v>
      </c>
      <c r="N37" s="1">
        <f t="shared" si="3"/>
        <v>0</v>
      </c>
    </row>
    <row r="38" spans="1:14" x14ac:dyDescent="0.25">
      <c r="A38" s="20" t="s">
        <v>92</v>
      </c>
      <c r="B38" s="85">
        <f t="shared" ref="B38:G38" si="5">SUM(B25:B37)</f>
        <v>-223199.16999999995</v>
      </c>
      <c r="C38" s="85">
        <f t="shared" si="5"/>
        <v>-178089.08000000002</v>
      </c>
      <c r="D38" s="85">
        <f t="shared" si="5"/>
        <v>-138695</v>
      </c>
      <c r="E38" s="85">
        <f t="shared" si="5"/>
        <v>-122638</v>
      </c>
      <c r="F38" s="85">
        <f t="shared" si="5"/>
        <v>-118708</v>
      </c>
      <c r="G38" s="84">
        <f t="shared" si="5"/>
        <v>-118858</v>
      </c>
      <c r="I38" s="2"/>
    </row>
    <row r="39" spans="1:14" x14ac:dyDescent="0.25">
      <c r="A39" s="20"/>
      <c r="B39" s="42"/>
      <c r="C39" s="82"/>
      <c r="D39" s="42"/>
      <c r="E39" s="42"/>
      <c r="F39" s="42"/>
      <c r="G39" s="43"/>
      <c r="I39" s="2"/>
    </row>
    <row r="40" spans="1:14" ht="13.8" thickBot="1" x14ac:dyDescent="0.3">
      <c r="A40" s="20" t="s">
        <v>91</v>
      </c>
      <c r="B40" s="83">
        <f t="shared" ref="B40:G40" si="6">SUM(B38)-B19</f>
        <v>-1588206.17</v>
      </c>
      <c r="C40" s="83">
        <f t="shared" si="6"/>
        <v>-1679067.08</v>
      </c>
      <c r="D40" s="83">
        <f t="shared" si="6"/>
        <v>-1668468</v>
      </c>
      <c r="E40" s="83">
        <f t="shared" si="6"/>
        <v>-1677028.6672018303</v>
      </c>
      <c r="F40" s="83">
        <f t="shared" si="6"/>
        <v>-1680129.4905378395</v>
      </c>
      <c r="G40" s="83">
        <f t="shared" si="6"/>
        <v>-1691817.8345555782</v>
      </c>
      <c r="H40" s="9"/>
      <c r="I40" s="2"/>
    </row>
    <row r="41" spans="1:14" ht="13.8" thickTop="1" x14ac:dyDescent="0.25">
      <c r="A41" s="20"/>
      <c r="B41" s="42"/>
      <c r="C41" s="82"/>
      <c r="D41" s="42"/>
      <c r="E41" s="42"/>
      <c r="F41" s="42"/>
      <c r="G41" s="43"/>
      <c r="I41" s="2"/>
    </row>
    <row r="42" spans="1:14" x14ac:dyDescent="0.25">
      <c r="A42" s="20" t="s">
        <v>6</v>
      </c>
      <c r="B42" s="81"/>
      <c r="C42" s="71"/>
      <c r="D42" s="71"/>
      <c r="E42" s="71"/>
      <c r="F42" s="71"/>
      <c r="G42" s="70"/>
      <c r="I42" s="2"/>
    </row>
    <row r="43" spans="1:14" x14ac:dyDescent="0.25">
      <c r="A43" s="9"/>
      <c r="B43" s="54"/>
      <c r="C43" s="71"/>
      <c r="D43" s="71"/>
      <c r="E43" s="71"/>
      <c r="F43" s="71"/>
      <c r="G43" s="70"/>
      <c r="I43" s="2"/>
    </row>
    <row r="44" spans="1:14" x14ac:dyDescent="0.25">
      <c r="A44" s="9" t="s">
        <v>90</v>
      </c>
      <c r="B44" s="80">
        <f>'[5]6 - Income &amp; Expenditure'!D15</f>
        <v>758493.19</v>
      </c>
      <c r="C44" s="80">
        <f>'[5]6 - Income &amp; Expenditure'!E15</f>
        <v>795808</v>
      </c>
      <c r="D44" s="80">
        <f>'[5]6 - Income &amp; Expenditure'!F15</f>
        <v>815125.91975286033</v>
      </c>
      <c r="E44" s="80">
        <f>'[5]6 - Income &amp; Expenditure'!G15</f>
        <v>845899.27168112097</v>
      </c>
      <c r="F44" s="80">
        <f>'[5]6 - Income &amp; Expenditure'!H15</f>
        <v>878815.10358226427</v>
      </c>
      <c r="G44" s="79">
        <f>'[5]6 - Income &amp; Expenditure'!I15</f>
        <v>909563.46346172772</v>
      </c>
      <c r="I44" s="2"/>
      <c r="J44" s="78">
        <f t="shared" ref="J44:J74" si="7">IFERROR((C44-B44)/B44,0)</f>
        <v>4.9195972346172359E-2</v>
      </c>
      <c r="K44" s="2"/>
      <c r="L44" s="1">
        <f t="shared" ref="L44:L74" si="8">IF(OR(K44&lt;&gt;"",AND(ABS(J44)&lt;0.25)),0,1)</f>
        <v>0</v>
      </c>
      <c r="M44" s="41">
        <f t="shared" ref="M44:M74" si="9">B44-C44</f>
        <v>-37314.810000000056</v>
      </c>
      <c r="N44" s="1">
        <f t="shared" ref="N44:N74" si="10">IF(AND(AND(J44=0,M44&lt;&gt;0,K44="")),1,0)</f>
        <v>0</v>
      </c>
    </row>
    <row r="45" spans="1:14" x14ac:dyDescent="0.25">
      <c r="A45" s="9" t="s">
        <v>89</v>
      </c>
      <c r="B45" s="80">
        <f>'[5]6 - Income &amp; Expenditure'!D27</f>
        <v>0</v>
      </c>
      <c r="C45" s="80">
        <f>'[5]6 - Income &amp; Expenditure'!E27</f>
        <v>0</v>
      </c>
      <c r="D45" s="80">
        <f>'[5]6 - Income &amp; Expenditure'!F27</f>
        <v>0</v>
      </c>
      <c r="E45" s="80">
        <f>'[5]6 - Income &amp; Expenditure'!G27</f>
        <v>0</v>
      </c>
      <c r="F45" s="80">
        <f>'[5]6 - Income &amp; Expenditure'!H27</f>
        <v>0</v>
      </c>
      <c r="G45" s="79">
        <f>'[5]6 - Income &amp; Expenditure'!I27</f>
        <v>0</v>
      </c>
      <c r="I45" s="2"/>
      <c r="J45" s="78">
        <f t="shared" si="7"/>
        <v>0</v>
      </c>
      <c r="K45" s="2"/>
      <c r="L45" s="1">
        <f t="shared" si="8"/>
        <v>0</v>
      </c>
      <c r="M45" s="41">
        <f t="shared" si="9"/>
        <v>0</v>
      </c>
      <c r="N45" s="1">
        <f t="shared" si="10"/>
        <v>0</v>
      </c>
    </row>
    <row r="46" spans="1:14" x14ac:dyDescent="0.25">
      <c r="A46" s="9" t="s">
        <v>88</v>
      </c>
      <c r="B46" s="80">
        <f>'[5]6 - Income &amp; Expenditure'!D51</f>
        <v>335028.84000000003</v>
      </c>
      <c r="C46" s="80">
        <f>'[5]6 - Income &amp; Expenditure'!E51</f>
        <v>394057</v>
      </c>
      <c r="D46" s="80">
        <f>'[5]6 - Income &amp; Expenditure'!F51</f>
        <v>404837.10214703879</v>
      </c>
      <c r="E46" s="80">
        <f>'[5]6 - Income &amp; Expenditure'!G51</f>
        <v>403431.10118372034</v>
      </c>
      <c r="F46" s="80">
        <f>'[5]6 - Income &amp; Expenditure'!H51</f>
        <v>420424.48647730553</v>
      </c>
      <c r="G46" s="79">
        <f>'[5]6 - Income &amp; Expenditure'!I51</f>
        <v>437792.2140938121</v>
      </c>
      <c r="I46" s="2"/>
      <c r="J46" s="78">
        <f t="shared" si="7"/>
        <v>0.17618829471516534</v>
      </c>
      <c r="K46" s="2"/>
      <c r="L46" s="1">
        <f t="shared" si="8"/>
        <v>0</v>
      </c>
      <c r="M46" s="41">
        <f t="shared" si="9"/>
        <v>-59028.159999999974</v>
      </c>
      <c r="N46" s="1">
        <f t="shared" si="10"/>
        <v>0</v>
      </c>
    </row>
    <row r="47" spans="1:14" x14ac:dyDescent="0.25">
      <c r="A47" s="9" t="s">
        <v>87</v>
      </c>
      <c r="B47" s="80">
        <f>'[5]6 - Income &amp; Expenditure'!D63</f>
        <v>26770.06</v>
      </c>
      <c r="C47" s="80">
        <f>'[5]6 - Income &amp; Expenditure'!E63</f>
        <v>13317</v>
      </c>
      <c r="D47" s="80">
        <f>'[5]6 - Income &amp; Expenditure'!F63</f>
        <v>13849.248435210809</v>
      </c>
      <c r="E47" s="80">
        <f>'[5]6 - Income &amp; Expenditure'!G63</f>
        <v>14403.218372619245</v>
      </c>
      <c r="F47" s="80">
        <f>'[5]6 - Income &amp; Expenditure'!H63</f>
        <v>14979.347107524014</v>
      </c>
      <c r="G47" s="79">
        <f>'[5]6 - Income &amp; Expenditure'!I63</f>
        <v>15578.520991824973</v>
      </c>
      <c r="I47" s="2"/>
      <c r="J47" s="78">
        <f t="shared" si="7"/>
        <v>-0.50254127185370523</v>
      </c>
      <c r="K47" s="2" t="s">
        <v>83</v>
      </c>
      <c r="L47" s="1">
        <f t="shared" si="8"/>
        <v>0</v>
      </c>
      <c r="M47" s="41">
        <f t="shared" si="9"/>
        <v>13453.060000000001</v>
      </c>
      <c r="N47" s="1">
        <f t="shared" si="10"/>
        <v>0</v>
      </c>
    </row>
    <row r="48" spans="1:14" x14ac:dyDescent="0.25">
      <c r="A48" s="9" t="s">
        <v>86</v>
      </c>
      <c r="B48" s="80">
        <f>'[5]6 - Income &amp; Expenditure'!D75</f>
        <v>97281.88</v>
      </c>
      <c r="C48" s="80">
        <f>'[5]6 - Income &amp; Expenditure'!E75</f>
        <v>91774</v>
      </c>
      <c r="D48" s="80">
        <f>'[5]6 - Income &amp; Expenditure'!F75</f>
        <v>98626.511658076502</v>
      </c>
      <c r="E48" s="80">
        <f>'[5]6 - Income &amp; Expenditure'!G75</f>
        <v>102723.98926083988</v>
      </c>
      <c r="F48" s="80">
        <f>'[5]6 - Income &amp; Expenditure'!H75</f>
        <v>106985.30915391144</v>
      </c>
      <c r="G48" s="79">
        <f>'[5]6 - Income &amp; Expenditure'!I75</f>
        <v>111417.03111141457</v>
      </c>
      <c r="I48" s="2"/>
      <c r="J48" s="78">
        <f t="shared" si="7"/>
        <v>-5.6617738061805596E-2</v>
      </c>
      <c r="K48" s="2"/>
      <c r="L48" s="1">
        <f t="shared" si="8"/>
        <v>0</v>
      </c>
      <c r="M48" s="41">
        <f t="shared" si="9"/>
        <v>5507.8800000000047</v>
      </c>
      <c r="N48" s="1">
        <f t="shared" si="10"/>
        <v>0</v>
      </c>
    </row>
    <row r="49" spans="1:14" x14ac:dyDescent="0.25">
      <c r="A49" s="9" t="s">
        <v>85</v>
      </c>
      <c r="B49" s="80">
        <f>'[5]6 - Income &amp; Expenditure'!D83</f>
        <v>0</v>
      </c>
      <c r="C49" s="80">
        <f>'[5]6 - Income &amp; Expenditure'!E83</f>
        <v>0</v>
      </c>
      <c r="D49" s="80">
        <f>'[5]6 - Income &amp; Expenditure'!F83</f>
        <v>0</v>
      </c>
      <c r="E49" s="80">
        <f>'[5]6 - Income &amp; Expenditure'!G83</f>
        <v>0</v>
      </c>
      <c r="F49" s="80">
        <f>'[5]6 - Income &amp; Expenditure'!H83</f>
        <v>0</v>
      </c>
      <c r="G49" s="79">
        <f>'[5]6 - Income &amp; Expenditure'!I83</f>
        <v>0</v>
      </c>
      <c r="I49" s="2"/>
      <c r="J49" s="78">
        <f t="shared" si="7"/>
        <v>0</v>
      </c>
      <c r="K49" s="2"/>
      <c r="L49" s="1">
        <f t="shared" si="8"/>
        <v>0</v>
      </c>
      <c r="M49" s="41">
        <f t="shared" si="9"/>
        <v>0</v>
      </c>
      <c r="N49" s="1">
        <f t="shared" si="10"/>
        <v>0</v>
      </c>
    </row>
    <row r="50" spans="1:14" x14ac:dyDescent="0.25">
      <c r="A50" s="9" t="s">
        <v>84</v>
      </c>
      <c r="B50" s="80">
        <f>'[5]6 - Income &amp; Expenditure'!D108</f>
        <v>-19211.110000000004</v>
      </c>
      <c r="C50" s="80">
        <f>'[5]6 - Income &amp; Expenditure'!E108</f>
        <v>-13314.159999999996</v>
      </c>
      <c r="D50" s="80">
        <f>'[5]6 - Income &amp; Expenditure'!F108</f>
        <v>17665.482607789509</v>
      </c>
      <c r="E50" s="80">
        <f>'[5]6 - Income &amp; Expenditure'!G108</f>
        <v>25552.139134791731</v>
      </c>
      <c r="F50" s="80">
        <f>'[5]6 - Income &amp; Expenditure'!H108</f>
        <v>26921.92799190935</v>
      </c>
      <c r="G50" s="79">
        <f>'[5]6 - Income &amp; Expenditure'!I108</f>
        <v>27129.86580128815</v>
      </c>
      <c r="I50" s="2"/>
      <c r="J50" s="78">
        <f t="shared" si="7"/>
        <v>-0.30695519415588202</v>
      </c>
      <c r="K50" s="2" t="s">
        <v>83</v>
      </c>
      <c r="L50" s="1">
        <f t="shared" si="8"/>
        <v>0</v>
      </c>
      <c r="M50" s="41">
        <f t="shared" si="9"/>
        <v>-5896.950000000008</v>
      </c>
      <c r="N50" s="1">
        <f t="shared" si="10"/>
        <v>0</v>
      </c>
    </row>
    <row r="51" spans="1:14" x14ac:dyDescent="0.25">
      <c r="A51" s="9" t="s">
        <v>82</v>
      </c>
      <c r="B51" s="80">
        <f>'[5]6 - Income &amp; Expenditure'!D135</f>
        <v>5632.48</v>
      </c>
      <c r="C51" s="80">
        <f>'[5]6 - Income &amp; Expenditure'!E135</f>
        <v>6200.12</v>
      </c>
      <c r="D51" s="80">
        <f>'[5]6 - Income &amp; Expenditure'!F135</f>
        <v>6309.0604745307437</v>
      </c>
      <c r="E51" s="80">
        <f>'[5]6 - Income &amp; Expenditure'!G135</f>
        <v>6445.3386782719663</v>
      </c>
      <c r="F51" s="80">
        <f>'[5]6 - Income &amp; Expenditure'!H135</f>
        <v>6662.207454994902</v>
      </c>
      <c r="G51" s="79">
        <f>'[5]6 - Income &amp; Expenditure'!I135</f>
        <v>6862.3500143980809</v>
      </c>
      <c r="I51" s="2"/>
      <c r="J51" s="78">
        <f t="shared" si="7"/>
        <v>0.10077976308837322</v>
      </c>
      <c r="K51" s="2"/>
      <c r="L51" s="1">
        <f t="shared" si="8"/>
        <v>0</v>
      </c>
      <c r="M51" s="41">
        <f t="shared" si="9"/>
        <v>-567.64000000000033</v>
      </c>
      <c r="N51" s="1">
        <f t="shared" si="10"/>
        <v>0</v>
      </c>
    </row>
    <row r="52" spans="1:14" x14ac:dyDescent="0.25">
      <c r="A52" s="9" t="s">
        <v>81</v>
      </c>
      <c r="B52" s="80">
        <f>'[5]6 - Income &amp; Expenditure'!D142</f>
        <v>8053.6</v>
      </c>
      <c r="C52" s="80">
        <f>'[5]6 - Income &amp; Expenditure'!E142</f>
        <v>3500</v>
      </c>
      <c r="D52" s="80">
        <f>'[5]6 - Income &amp; Expenditure'!F142</f>
        <v>6000</v>
      </c>
      <c r="E52" s="80">
        <f>'[5]6 - Income &amp; Expenditure'!G142</f>
        <v>3500</v>
      </c>
      <c r="F52" s="80">
        <f>'[5]6 - Income &amp; Expenditure'!H142</f>
        <v>3500</v>
      </c>
      <c r="G52" s="79">
        <f>'[5]6 - Income &amp; Expenditure'!I142</f>
        <v>3500</v>
      </c>
      <c r="I52" s="2"/>
      <c r="J52" s="78">
        <f t="shared" si="7"/>
        <v>-0.56541174133306848</v>
      </c>
      <c r="K52" s="2" t="s">
        <v>80</v>
      </c>
      <c r="L52" s="1">
        <f t="shared" si="8"/>
        <v>0</v>
      </c>
      <c r="M52" s="41">
        <f t="shared" si="9"/>
        <v>4553.6000000000004</v>
      </c>
      <c r="N52" s="1">
        <f t="shared" si="10"/>
        <v>0</v>
      </c>
    </row>
    <row r="53" spans="1:14" x14ac:dyDescent="0.25">
      <c r="A53" s="9" t="s">
        <v>79</v>
      </c>
      <c r="B53" s="80">
        <f>'[5]6 - Income &amp; Expenditure'!D148</f>
        <v>15281.71</v>
      </c>
      <c r="C53" s="80">
        <f>'[5]6 - Income &amp; Expenditure'!E148</f>
        <v>18465</v>
      </c>
      <c r="D53" s="80">
        <f>'[5]6 - Income &amp; Expenditure'!F148</f>
        <v>18834.3</v>
      </c>
      <c r="E53" s="80">
        <f>'[5]6 - Income &amp; Expenditure'!G148</f>
        <v>19210.986000000001</v>
      </c>
      <c r="F53" s="80">
        <f>'[5]6 - Income &amp; Expenditure'!H148</f>
        <v>19595.205720000002</v>
      </c>
      <c r="G53" s="79">
        <f>'[5]6 - Income &amp; Expenditure'!I148</f>
        <v>19987.109834400002</v>
      </c>
      <c r="I53" s="2"/>
      <c r="J53" s="78">
        <f t="shared" si="7"/>
        <v>0.20830718551785116</v>
      </c>
      <c r="K53" s="2"/>
      <c r="L53" s="1">
        <f t="shared" si="8"/>
        <v>0</v>
      </c>
      <c r="M53" s="41">
        <f t="shared" si="9"/>
        <v>-3183.2900000000009</v>
      </c>
      <c r="N53" s="1">
        <f t="shared" si="10"/>
        <v>0</v>
      </c>
    </row>
    <row r="54" spans="1:14" x14ac:dyDescent="0.25">
      <c r="A54" s="9" t="s">
        <v>78</v>
      </c>
      <c r="B54" s="80">
        <f>'[5]6 - Income &amp; Expenditure'!D155</f>
        <v>6271.52</v>
      </c>
      <c r="C54" s="80">
        <f>'[5]6 - Income &amp; Expenditure'!E155</f>
        <v>8925</v>
      </c>
      <c r="D54" s="80">
        <f>'[5]6 - Income &amp; Expenditure'!F155</f>
        <v>9103.5</v>
      </c>
      <c r="E54" s="80">
        <f>'[5]6 - Income &amp; Expenditure'!G155</f>
        <v>9285.57</v>
      </c>
      <c r="F54" s="80">
        <f>'[5]6 - Income &amp; Expenditure'!H155</f>
        <v>9471.2813999999998</v>
      </c>
      <c r="G54" s="79">
        <f>'[5]6 - Income &amp; Expenditure'!I155</f>
        <v>9660.7070280000007</v>
      </c>
      <c r="I54" s="2"/>
      <c r="J54" s="78">
        <f t="shared" si="7"/>
        <v>0.42309998214149031</v>
      </c>
      <c r="K54" s="2" t="s">
        <v>77</v>
      </c>
      <c r="L54" s="1">
        <f t="shared" si="8"/>
        <v>0</v>
      </c>
      <c r="M54" s="41">
        <f t="shared" si="9"/>
        <v>-2653.4799999999996</v>
      </c>
      <c r="N54" s="1">
        <f t="shared" si="10"/>
        <v>0</v>
      </c>
    </row>
    <row r="55" spans="1:14" x14ac:dyDescent="0.25">
      <c r="A55" s="9" t="s">
        <v>76</v>
      </c>
      <c r="B55" s="80">
        <f>'[5]6 - Income &amp; Expenditure'!D163</f>
        <v>28662.02</v>
      </c>
      <c r="C55" s="80">
        <f>'[5]6 - Income &amp; Expenditure'!E163</f>
        <v>18000</v>
      </c>
      <c r="D55" s="80">
        <f>'[5]6 - Income &amp; Expenditure'!F163</f>
        <v>10000</v>
      </c>
      <c r="E55" s="80">
        <f>'[5]6 - Income &amp; Expenditure'!G163</f>
        <v>10000</v>
      </c>
      <c r="F55" s="80">
        <f>'[5]6 - Income &amp; Expenditure'!H163</f>
        <v>10000</v>
      </c>
      <c r="G55" s="79">
        <f>'[5]6 - Income &amp; Expenditure'!I163</f>
        <v>10000</v>
      </c>
      <c r="I55" s="2"/>
      <c r="J55" s="78">
        <f t="shared" si="7"/>
        <v>-0.37199122741523455</v>
      </c>
      <c r="K55" s="2" t="s">
        <v>75</v>
      </c>
      <c r="L55" s="1">
        <f t="shared" si="8"/>
        <v>0</v>
      </c>
      <c r="M55" s="41">
        <f t="shared" si="9"/>
        <v>10662.02</v>
      </c>
      <c r="N55" s="1">
        <f t="shared" si="10"/>
        <v>0</v>
      </c>
    </row>
    <row r="56" spans="1:14" x14ac:dyDescent="0.25">
      <c r="A56" s="9" t="s">
        <v>74</v>
      </c>
      <c r="B56" s="80">
        <f>'[5]6 - Income &amp; Expenditure'!D168</f>
        <v>4793.4399999999996</v>
      </c>
      <c r="C56" s="80">
        <f>'[5]6 - Income &amp; Expenditure'!E168</f>
        <v>4000</v>
      </c>
      <c r="D56" s="80">
        <f>'[5]6 - Income &amp; Expenditure'!F168</f>
        <v>4200</v>
      </c>
      <c r="E56" s="80">
        <f>'[5]6 - Income &amp; Expenditure'!G168</f>
        <v>4410</v>
      </c>
      <c r="F56" s="80">
        <f>'[5]6 - Income &amp; Expenditure'!H168</f>
        <v>4630.5</v>
      </c>
      <c r="G56" s="79">
        <f>'[5]6 - Income &amp; Expenditure'!I168</f>
        <v>4862.0250000000005</v>
      </c>
      <c r="I56" s="2"/>
      <c r="J56" s="78">
        <f t="shared" si="7"/>
        <v>-0.16552621916619373</v>
      </c>
      <c r="K56" s="2"/>
      <c r="L56" s="1">
        <f t="shared" si="8"/>
        <v>0</v>
      </c>
      <c r="M56" s="41">
        <f t="shared" si="9"/>
        <v>793.4399999999996</v>
      </c>
      <c r="N56" s="1">
        <f t="shared" si="10"/>
        <v>0</v>
      </c>
    </row>
    <row r="57" spans="1:14" x14ac:dyDescent="0.25">
      <c r="A57" s="9" t="s">
        <v>73</v>
      </c>
      <c r="B57" s="80">
        <f>'[5]6 - Income &amp; Expenditure'!D174</f>
        <v>29450.94</v>
      </c>
      <c r="C57" s="80">
        <f>'[5]6 - Income &amp; Expenditure'!E174</f>
        <v>32770</v>
      </c>
      <c r="D57" s="80">
        <f>'[5]6 - Income &amp; Expenditure'!F174</f>
        <v>33420</v>
      </c>
      <c r="E57" s="80">
        <f>'[5]6 - Income &amp; Expenditure'!G174</f>
        <v>34083</v>
      </c>
      <c r="F57" s="80">
        <f>'[5]6 - Income &amp; Expenditure'!H174</f>
        <v>34759.26</v>
      </c>
      <c r="G57" s="79">
        <f>'[5]6 - Income &amp; Expenditure'!I174</f>
        <v>35449.0452</v>
      </c>
      <c r="I57" s="2"/>
      <c r="J57" s="78">
        <f t="shared" si="7"/>
        <v>0.11269793086400642</v>
      </c>
      <c r="K57" s="2"/>
      <c r="L57" s="1">
        <f t="shared" si="8"/>
        <v>0</v>
      </c>
      <c r="M57" s="41">
        <f t="shared" si="9"/>
        <v>-3319.0600000000013</v>
      </c>
      <c r="N57" s="1">
        <f t="shared" si="10"/>
        <v>0</v>
      </c>
    </row>
    <row r="58" spans="1:14" x14ac:dyDescent="0.25">
      <c r="A58" s="9" t="s">
        <v>72</v>
      </c>
      <c r="B58" s="80">
        <f>'[5]6 - Income &amp; Expenditure'!D179</f>
        <v>7461.41</v>
      </c>
      <c r="C58" s="80">
        <f>'[5]6 - Income &amp; Expenditure'!E179</f>
        <v>7200</v>
      </c>
      <c r="D58" s="80">
        <f>'[5]6 - Income &amp; Expenditure'!F179</f>
        <v>7560</v>
      </c>
      <c r="E58" s="80">
        <f>'[5]6 - Income &amp; Expenditure'!G179</f>
        <v>7938</v>
      </c>
      <c r="F58" s="80">
        <f>'[5]6 - Income &amp; Expenditure'!H179</f>
        <v>8334.9</v>
      </c>
      <c r="G58" s="79">
        <f>'[5]6 - Income &amp; Expenditure'!I179</f>
        <v>8751.6450000000004</v>
      </c>
      <c r="I58" s="2"/>
      <c r="J58" s="78">
        <f t="shared" si="7"/>
        <v>-3.5034933075651906E-2</v>
      </c>
      <c r="K58" s="2"/>
      <c r="L58" s="1">
        <f t="shared" si="8"/>
        <v>0</v>
      </c>
      <c r="M58" s="41">
        <f t="shared" si="9"/>
        <v>261.40999999999985</v>
      </c>
      <c r="N58" s="1">
        <f t="shared" si="10"/>
        <v>0</v>
      </c>
    </row>
    <row r="59" spans="1:14" x14ac:dyDescent="0.25">
      <c r="A59" s="9" t="s">
        <v>71</v>
      </c>
      <c r="B59" s="80">
        <f>'[5]6 - Income &amp; Expenditure'!D186</f>
        <v>19861.900000000001</v>
      </c>
      <c r="C59" s="80">
        <f>'[5]6 - Income &amp; Expenditure'!E186</f>
        <v>44655.983</v>
      </c>
      <c r="D59" s="80">
        <f>'[5]6 - Income &amp; Expenditure'!F186</f>
        <v>22709.369549999999</v>
      </c>
      <c r="E59" s="80">
        <f>'[5]6 - Income &amp; Expenditure'!G186</f>
        <v>22709.369549999999</v>
      </c>
      <c r="F59" s="80">
        <f>'[5]6 - Income &amp; Expenditure'!H186</f>
        <v>22709.369549999999</v>
      </c>
      <c r="G59" s="79">
        <f>'[5]6 - Income &amp; Expenditure'!I186</f>
        <v>22709.369549999999</v>
      </c>
      <c r="I59" s="2"/>
      <c r="J59" s="78">
        <f t="shared" si="7"/>
        <v>1.2483238260186587</v>
      </c>
      <c r="K59" s="2" t="s">
        <v>70</v>
      </c>
      <c r="L59" s="1">
        <f t="shared" si="8"/>
        <v>0</v>
      </c>
      <c r="M59" s="41">
        <f t="shared" si="9"/>
        <v>-24794.082999999999</v>
      </c>
      <c r="N59" s="1">
        <f t="shared" si="10"/>
        <v>0</v>
      </c>
    </row>
    <row r="60" spans="1:14" x14ac:dyDescent="0.25">
      <c r="A60" s="9" t="s">
        <v>69</v>
      </c>
      <c r="B60" s="80">
        <f>'[5]6 - Income &amp; Expenditure'!D191</f>
        <v>26880</v>
      </c>
      <c r="C60" s="80">
        <f>'[5]6 - Income &amp; Expenditure'!E191</f>
        <v>28672</v>
      </c>
      <c r="D60" s="80">
        <f>'[5]6 - Income &amp; Expenditure'!F191</f>
        <v>28672</v>
      </c>
      <c r="E60" s="80">
        <f>'[5]6 - Income &amp; Expenditure'!G191</f>
        <v>28672</v>
      </c>
      <c r="F60" s="80">
        <f>'[5]6 - Income &amp; Expenditure'!H191</f>
        <v>28672</v>
      </c>
      <c r="G60" s="79">
        <f>'[5]6 - Income &amp; Expenditure'!I191</f>
        <v>28672</v>
      </c>
      <c r="I60" s="2"/>
      <c r="J60" s="78">
        <f t="shared" si="7"/>
        <v>6.6666666666666666E-2</v>
      </c>
      <c r="K60" s="2"/>
      <c r="L60" s="1">
        <f t="shared" si="8"/>
        <v>0</v>
      </c>
      <c r="M60" s="41">
        <f t="shared" si="9"/>
        <v>-1792</v>
      </c>
      <c r="N60" s="1">
        <f t="shared" si="10"/>
        <v>0</v>
      </c>
    </row>
    <row r="61" spans="1:14" x14ac:dyDescent="0.25">
      <c r="A61" s="9" t="s">
        <v>68</v>
      </c>
      <c r="B61" s="80">
        <f>'[5]6 - Income &amp; Expenditure'!D212</f>
        <v>6658.2199999999993</v>
      </c>
      <c r="C61" s="80">
        <f>'[5]6 - Income &amp; Expenditure'!E212</f>
        <v>6900</v>
      </c>
      <c r="D61" s="80">
        <f>'[5]6 - Income &amp; Expenditure'!F212</f>
        <v>6040</v>
      </c>
      <c r="E61" s="80">
        <f>'[5]6 - Income &amp; Expenditure'!G212</f>
        <v>6187</v>
      </c>
      <c r="F61" s="80">
        <f>'[5]6 - Income &amp; Expenditure'!H212</f>
        <v>5841.35</v>
      </c>
      <c r="G61" s="79">
        <f>'[5]6 - Income &amp; Expenditure'!I212</f>
        <v>6003.4175000000005</v>
      </c>
      <c r="I61" s="2"/>
      <c r="J61" s="78">
        <f t="shared" si="7"/>
        <v>3.6313008581873335E-2</v>
      </c>
      <c r="K61" s="2"/>
      <c r="L61" s="1">
        <f t="shared" si="8"/>
        <v>0</v>
      </c>
      <c r="M61" s="41">
        <f t="shared" si="9"/>
        <v>-241.78000000000065</v>
      </c>
      <c r="N61" s="1">
        <f t="shared" si="10"/>
        <v>0</v>
      </c>
    </row>
    <row r="62" spans="1:14" x14ac:dyDescent="0.25">
      <c r="A62" s="9" t="s">
        <v>67</v>
      </c>
      <c r="B62" s="80">
        <f>'[5]6 - Income &amp; Expenditure'!D246</f>
        <v>57579.89</v>
      </c>
      <c r="C62" s="80">
        <f>'[5]6 - Income &amp; Expenditure'!E246</f>
        <v>63100</v>
      </c>
      <c r="D62" s="80">
        <f>'[5]6 - Income &amp; Expenditure'!F246</f>
        <v>67546</v>
      </c>
      <c r="E62" s="80">
        <f>'[5]6 - Income &amp; Expenditure'!G246</f>
        <v>67800.92</v>
      </c>
      <c r="F62" s="80">
        <f>'[5]6 - Income &amp; Expenditure'!H246</f>
        <v>68264.938399999999</v>
      </c>
      <c r="G62" s="79">
        <f>'[5]6 - Income &amp; Expenditure'!I246</f>
        <v>68738.237167999992</v>
      </c>
      <c r="I62" s="2"/>
      <c r="J62" s="78">
        <f t="shared" si="7"/>
        <v>9.5868713886045995E-2</v>
      </c>
      <c r="K62" s="2"/>
      <c r="L62" s="1">
        <f t="shared" si="8"/>
        <v>0</v>
      </c>
      <c r="M62" s="41">
        <f t="shared" si="9"/>
        <v>-5520.1100000000006</v>
      </c>
      <c r="N62" s="1">
        <f t="shared" si="10"/>
        <v>0</v>
      </c>
    </row>
    <row r="63" spans="1:14" x14ac:dyDescent="0.25">
      <c r="A63" s="9" t="s">
        <v>66</v>
      </c>
      <c r="B63" s="80">
        <f>'[5]6 - Income &amp; Expenditure'!D253</f>
        <v>25706.22</v>
      </c>
      <c r="C63" s="80">
        <f>'[5]6 - Income &amp; Expenditure'!E253</f>
        <v>27200</v>
      </c>
      <c r="D63" s="80">
        <f>'[5]6 - Income &amp; Expenditure'!F253</f>
        <v>28044</v>
      </c>
      <c r="E63" s="80">
        <f>'[5]6 - Income &amp; Expenditure'!G253</f>
        <v>28922.880000000001</v>
      </c>
      <c r="F63" s="80">
        <f>'[5]6 - Income &amp; Expenditure'!H253</f>
        <v>29838.2376</v>
      </c>
      <c r="G63" s="79">
        <f>'[5]6 - Income &amp; Expenditure'!I253</f>
        <v>30791.747352000002</v>
      </c>
      <c r="I63" s="2"/>
      <c r="J63" s="78">
        <f t="shared" si="7"/>
        <v>5.8109671511408473E-2</v>
      </c>
      <c r="K63" s="2"/>
      <c r="L63" s="1">
        <f t="shared" si="8"/>
        <v>0</v>
      </c>
      <c r="M63" s="41">
        <f t="shared" si="9"/>
        <v>-1493.7799999999988</v>
      </c>
      <c r="N63" s="1">
        <f t="shared" si="10"/>
        <v>0</v>
      </c>
    </row>
    <row r="64" spans="1:14" x14ac:dyDescent="0.25">
      <c r="A64" s="9" t="s">
        <v>65</v>
      </c>
      <c r="B64" s="80">
        <f>'[5]6 - Income &amp; Expenditure'!D259</f>
        <v>0</v>
      </c>
      <c r="C64" s="80">
        <f>'[5]6 - Income &amp; Expenditure'!E259</f>
        <v>0</v>
      </c>
      <c r="D64" s="80">
        <f>'[5]6 - Income &amp; Expenditure'!F259</f>
        <v>0</v>
      </c>
      <c r="E64" s="80">
        <f>'[5]6 - Income &amp; Expenditure'!G259</f>
        <v>0</v>
      </c>
      <c r="F64" s="80">
        <f>'[5]6 - Income &amp; Expenditure'!H259</f>
        <v>0</v>
      </c>
      <c r="G64" s="79">
        <f>'[5]6 - Income &amp; Expenditure'!I259</f>
        <v>0</v>
      </c>
      <c r="I64" s="2"/>
      <c r="J64" s="78">
        <f t="shared" si="7"/>
        <v>0</v>
      </c>
      <c r="K64" s="2"/>
      <c r="L64" s="1">
        <f t="shared" si="8"/>
        <v>0</v>
      </c>
      <c r="M64" s="41">
        <f t="shared" si="9"/>
        <v>0</v>
      </c>
      <c r="N64" s="1">
        <f t="shared" si="10"/>
        <v>0</v>
      </c>
    </row>
    <row r="65" spans="1:14" x14ac:dyDescent="0.25">
      <c r="A65" s="9" t="s">
        <v>64</v>
      </c>
      <c r="B65" s="80">
        <f>'[5]6 - Income &amp; Expenditure'!D280</f>
        <v>3504.65</v>
      </c>
      <c r="C65" s="80">
        <f>'[5]6 - Income &amp; Expenditure'!E280</f>
        <v>2910</v>
      </c>
      <c r="D65" s="80">
        <f>'[5]6 - Income &amp; Expenditure'!F280</f>
        <v>2918.2</v>
      </c>
      <c r="E65" s="80">
        <f>'[5]6 - Income &amp; Expenditure'!G280</f>
        <v>2926.5639999999999</v>
      </c>
      <c r="F65" s="80">
        <f>'[5]6 - Income &amp; Expenditure'!H280</f>
        <v>2935.09528</v>
      </c>
      <c r="G65" s="79">
        <f>'[5]6 - Income &amp; Expenditure'!I280</f>
        <v>2943.7971856000004</v>
      </c>
      <c r="I65" s="2"/>
      <c r="J65" s="78">
        <f t="shared" si="7"/>
        <v>-0.1696745752072247</v>
      </c>
      <c r="K65" s="2"/>
      <c r="L65" s="1">
        <f t="shared" si="8"/>
        <v>0</v>
      </c>
      <c r="M65" s="41">
        <f t="shared" si="9"/>
        <v>594.65000000000009</v>
      </c>
      <c r="N65" s="1">
        <f t="shared" si="10"/>
        <v>0</v>
      </c>
    </row>
    <row r="66" spans="1:14" x14ac:dyDescent="0.25">
      <c r="A66" s="9" t="s">
        <v>63</v>
      </c>
      <c r="B66" s="80">
        <f>'[5]6 - Income &amp; Expenditure'!D288</f>
        <v>10954.380000000001</v>
      </c>
      <c r="C66" s="80">
        <f>'[5]6 - Income &amp; Expenditure'!E288</f>
        <v>12049.818000000001</v>
      </c>
      <c r="D66" s="80">
        <f>'[5]6 - Income &amp; Expenditure'!F288</f>
        <v>12652.308900000002</v>
      </c>
      <c r="E66" s="80">
        <f>'[5]6 - Income &amp; Expenditure'!G288</f>
        <v>13284.924345000003</v>
      </c>
      <c r="F66" s="80">
        <f>'[5]6 - Income &amp; Expenditure'!H288</f>
        <v>13949.170562250005</v>
      </c>
      <c r="G66" s="79">
        <f>'[5]6 - Income &amp; Expenditure'!I288</f>
        <v>14646.629090362505</v>
      </c>
      <c r="I66" s="2"/>
      <c r="J66" s="78">
        <f t="shared" si="7"/>
        <v>0.1</v>
      </c>
      <c r="K66" s="2"/>
      <c r="L66" s="1">
        <f t="shared" si="8"/>
        <v>0</v>
      </c>
      <c r="M66" s="41">
        <f t="shared" si="9"/>
        <v>-1095.4380000000001</v>
      </c>
      <c r="N66" s="1">
        <f t="shared" si="10"/>
        <v>0</v>
      </c>
    </row>
    <row r="67" spans="1:14" x14ac:dyDescent="0.25">
      <c r="A67" s="9" t="s">
        <v>62</v>
      </c>
      <c r="B67" s="80">
        <f>'[5]6 - Income &amp; Expenditure'!D302</f>
        <v>4417.3500000000004</v>
      </c>
      <c r="C67" s="80">
        <f>'[5]6 - Income &amp; Expenditure'!E302</f>
        <v>5800</v>
      </c>
      <c r="D67" s="80">
        <f>'[5]6 - Income &amp; Expenditure'!F302</f>
        <v>5100</v>
      </c>
      <c r="E67" s="80">
        <f>'[5]6 - Income &amp; Expenditure'!G302</f>
        <v>5800</v>
      </c>
      <c r="F67" s="80">
        <f>'[5]6 - Income &amp; Expenditure'!H302</f>
        <v>5100</v>
      </c>
      <c r="G67" s="79">
        <f>'[5]6 - Income &amp; Expenditure'!I302</f>
        <v>5800</v>
      </c>
      <c r="I67" s="2"/>
      <c r="J67" s="78">
        <f t="shared" si="7"/>
        <v>0.31300440309235167</v>
      </c>
      <c r="K67" s="2" t="s">
        <v>61</v>
      </c>
      <c r="L67" s="1">
        <f t="shared" si="8"/>
        <v>0</v>
      </c>
      <c r="M67" s="41">
        <f t="shared" si="9"/>
        <v>-1382.6499999999996</v>
      </c>
      <c r="N67" s="1">
        <f t="shared" si="10"/>
        <v>0</v>
      </c>
    </row>
    <row r="68" spans="1:14" x14ac:dyDescent="0.25">
      <c r="A68" s="9" t="s">
        <v>60</v>
      </c>
      <c r="B68" s="80">
        <f>'[5]6 - Income &amp; Expenditure'!D318</f>
        <v>50136.22</v>
      </c>
      <c r="C68" s="80">
        <f>'[5]6 - Income &amp; Expenditure'!E318</f>
        <v>31400</v>
      </c>
      <c r="D68" s="80">
        <f>'[5]6 - Income &amp; Expenditure'!F318</f>
        <v>31400</v>
      </c>
      <c r="E68" s="80">
        <f>'[5]6 - Income &amp; Expenditure'!G318</f>
        <v>31400</v>
      </c>
      <c r="F68" s="80">
        <f>'[5]6 - Income &amp; Expenditure'!H318</f>
        <v>31400</v>
      </c>
      <c r="G68" s="79">
        <f>'[5]6 - Income &amp; Expenditure'!I318</f>
        <v>31400</v>
      </c>
      <c r="I68" s="2"/>
      <c r="J68" s="78">
        <f t="shared" si="7"/>
        <v>-0.37370627462541056</v>
      </c>
      <c r="K68" s="2" t="s">
        <v>59</v>
      </c>
      <c r="L68" s="1">
        <f t="shared" si="8"/>
        <v>0</v>
      </c>
      <c r="M68" s="41">
        <f t="shared" si="9"/>
        <v>18736.22</v>
      </c>
      <c r="N68" s="1">
        <f t="shared" si="10"/>
        <v>0</v>
      </c>
    </row>
    <row r="69" spans="1:14" x14ac:dyDescent="0.25">
      <c r="A69" s="9" t="s">
        <v>58</v>
      </c>
      <c r="B69" s="80">
        <f>'[5]6 - Income &amp; Expenditure'!D323</f>
        <v>36721.629999999997</v>
      </c>
      <c r="C69" s="80">
        <f>'[5]6 - Income &amp; Expenditure'!E323</f>
        <v>20000</v>
      </c>
      <c r="D69" s="80">
        <f>'[5]6 - Income &amp; Expenditure'!F323</f>
        <v>12000</v>
      </c>
      <c r="E69" s="80">
        <f>'[5]6 - Income &amp; Expenditure'!G323</f>
        <v>12000</v>
      </c>
      <c r="F69" s="80">
        <f>'[5]6 - Income &amp; Expenditure'!H323</f>
        <v>12000</v>
      </c>
      <c r="G69" s="79">
        <f>'[5]6 - Income &amp; Expenditure'!I323</f>
        <v>12000</v>
      </c>
      <c r="I69" s="2"/>
      <c r="J69" s="78">
        <f t="shared" si="7"/>
        <v>-0.4553618671066616</v>
      </c>
      <c r="K69" s="2" t="s">
        <v>57</v>
      </c>
      <c r="L69" s="1">
        <f t="shared" si="8"/>
        <v>0</v>
      </c>
      <c r="M69" s="41">
        <f t="shared" si="9"/>
        <v>16721.629999999997</v>
      </c>
      <c r="N69" s="1">
        <f t="shared" si="10"/>
        <v>0</v>
      </c>
    </row>
    <row r="70" spans="1:14" x14ac:dyDescent="0.25">
      <c r="A70" s="9" t="s">
        <v>56</v>
      </c>
      <c r="B70" s="80">
        <f>'[5]6 - Income &amp; Expenditure'!D334</f>
        <v>1003.5</v>
      </c>
      <c r="C70" s="80">
        <f>'[5]6 - Income &amp; Expenditure'!E334</f>
        <v>2600</v>
      </c>
      <c r="D70" s="80">
        <f>'[5]6 - Income &amp; Expenditure'!F334</f>
        <v>2600</v>
      </c>
      <c r="E70" s="80">
        <f>'[5]6 - Income &amp; Expenditure'!G334</f>
        <v>2600</v>
      </c>
      <c r="F70" s="80">
        <f>'[5]6 - Income &amp; Expenditure'!H334</f>
        <v>2600</v>
      </c>
      <c r="G70" s="79">
        <f>'[5]6 - Income &amp; Expenditure'!I334</f>
        <v>2600</v>
      </c>
      <c r="I70" s="2"/>
      <c r="J70" s="78">
        <f t="shared" si="7"/>
        <v>1.5909317389138018</v>
      </c>
      <c r="K70" s="2" t="s">
        <v>55</v>
      </c>
      <c r="L70" s="1">
        <f t="shared" si="8"/>
        <v>0</v>
      </c>
      <c r="M70" s="41">
        <f t="shared" si="9"/>
        <v>-1596.5</v>
      </c>
      <c r="N70" s="1">
        <f t="shared" si="10"/>
        <v>0</v>
      </c>
    </row>
    <row r="71" spans="1:14" x14ac:dyDescent="0.25">
      <c r="A71" s="9" t="s">
        <v>54</v>
      </c>
      <c r="B71" s="80">
        <f>'[5]6 - Income &amp; Expenditure'!D351</f>
        <v>14189.1</v>
      </c>
      <c r="C71" s="80">
        <f>'[5]6 - Income &amp; Expenditure'!E351</f>
        <v>16874.84</v>
      </c>
      <c r="D71" s="80">
        <f>'[5]6 - Income &amp; Expenditure'!F351</f>
        <v>16501.082000000002</v>
      </c>
      <c r="E71" s="80">
        <f>'[5]6 - Income &amp; Expenditure'!G351</f>
        <v>16964.47046</v>
      </c>
      <c r="F71" s="80">
        <f>'[5]6 - Income &amp; Expenditure'!H351</f>
        <v>17441.307693800001</v>
      </c>
      <c r="G71" s="79">
        <f>'[5]6 - Income &amp; Expenditure'!I351</f>
        <v>17931.988107014004</v>
      </c>
      <c r="I71" s="2"/>
      <c r="J71" s="78">
        <f t="shared" si="7"/>
        <v>0.18928191358155202</v>
      </c>
      <c r="K71" s="2"/>
      <c r="L71" s="1">
        <f t="shared" si="8"/>
        <v>0</v>
      </c>
      <c r="M71" s="41">
        <f t="shared" si="9"/>
        <v>-2685.74</v>
      </c>
      <c r="N71" s="1">
        <f t="shared" si="10"/>
        <v>0</v>
      </c>
    </row>
    <row r="72" spans="1:14" x14ac:dyDescent="0.25">
      <c r="A72" s="9" t="s">
        <v>53</v>
      </c>
      <c r="B72" s="80">
        <f>'[5]6 - Income &amp; Expenditure'!D357</f>
        <v>0</v>
      </c>
      <c r="C72" s="80">
        <f>'[5]6 - Income &amp; Expenditure'!E357</f>
        <v>0</v>
      </c>
      <c r="D72" s="80">
        <f>'[5]6 - Income &amp; Expenditure'!F357</f>
        <v>0</v>
      </c>
      <c r="E72" s="80">
        <f>'[5]6 - Income &amp; Expenditure'!G357</f>
        <v>0</v>
      </c>
      <c r="F72" s="80">
        <f>'[5]6 - Income &amp; Expenditure'!H357</f>
        <v>0</v>
      </c>
      <c r="G72" s="79">
        <f>'[5]6 - Income &amp; Expenditure'!I357</f>
        <v>0</v>
      </c>
      <c r="I72" s="2"/>
      <c r="J72" s="78">
        <f t="shared" si="7"/>
        <v>0</v>
      </c>
      <c r="K72" s="2"/>
      <c r="L72" s="1">
        <f t="shared" si="8"/>
        <v>0</v>
      </c>
      <c r="M72" s="41">
        <f t="shared" si="9"/>
        <v>0</v>
      </c>
      <c r="N72" s="1">
        <f t="shared" si="10"/>
        <v>0</v>
      </c>
    </row>
    <row r="73" spans="1:14" x14ac:dyDescent="0.25">
      <c r="A73" s="9" t="s">
        <v>52</v>
      </c>
      <c r="B73" s="80">
        <f>'[5]6 - Income &amp; Expenditure'!D362</f>
        <v>0</v>
      </c>
      <c r="C73" s="80">
        <f>'[5]6 - Income &amp; Expenditure'!E362</f>
        <v>0</v>
      </c>
      <c r="D73" s="80">
        <f>'[5]6 - Income &amp; Expenditure'!F362</f>
        <v>0</v>
      </c>
      <c r="E73" s="80">
        <f>'[5]6 - Income &amp; Expenditure'!G362</f>
        <v>0</v>
      </c>
      <c r="F73" s="80">
        <f>'[5]6 - Income &amp; Expenditure'!H362</f>
        <v>0</v>
      </c>
      <c r="G73" s="79">
        <f>'[5]6 - Income &amp; Expenditure'!I362</f>
        <v>0</v>
      </c>
      <c r="I73" s="2"/>
      <c r="J73" s="78">
        <f t="shared" si="7"/>
        <v>0</v>
      </c>
      <c r="K73" s="2"/>
      <c r="L73" s="1">
        <f t="shared" si="8"/>
        <v>0</v>
      </c>
      <c r="M73" s="41">
        <f t="shared" si="9"/>
        <v>0</v>
      </c>
      <c r="N73" s="1">
        <f t="shared" si="10"/>
        <v>0</v>
      </c>
    </row>
    <row r="74" spans="1:14" x14ac:dyDescent="0.25">
      <c r="A74" s="9" t="s">
        <v>51</v>
      </c>
      <c r="B74" s="80">
        <f>'[5]6 - Income &amp; Expenditure'!D368</f>
        <v>0</v>
      </c>
      <c r="C74" s="80">
        <f>'[5]6 - Income &amp; Expenditure'!E368</f>
        <v>0</v>
      </c>
      <c r="D74" s="80">
        <f>'[5]6 - Income &amp; Expenditure'!F368</f>
        <v>0</v>
      </c>
      <c r="E74" s="80">
        <f>'[5]6 - Income &amp; Expenditure'!G368</f>
        <v>0</v>
      </c>
      <c r="F74" s="80">
        <f>'[5]6 - Income &amp; Expenditure'!H368</f>
        <v>0</v>
      </c>
      <c r="G74" s="79">
        <f>'[5]6 - Income &amp; Expenditure'!I368</f>
        <v>0</v>
      </c>
      <c r="I74" s="2"/>
      <c r="J74" s="78">
        <f t="shared" si="7"/>
        <v>0</v>
      </c>
      <c r="K74" s="2"/>
      <c r="L74" s="1">
        <f t="shared" si="8"/>
        <v>0</v>
      </c>
      <c r="M74" s="41">
        <f t="shared" si="9"/>
        <v>0</v>
      </c>
      <c r="N74" s="1">
        <f t="shared" si="10"/>
        <v>0</v>
      </c>
    </row>
    <row r="75" spans="1:14" x14ac:dyDescent="0.25">
      <c r="A75" s="20" t="s">
        <v>50</v>
      </c>
      <c r="B75" s="76">
        <f t="shared" ref="B75:G75" si="11">SUM(B44:B74)</f>
        <v>1561583.0399999996</v>
      </c>
      <c r="C75" s="77">
        <f t="shared" si="11"/>
        <v>1642864.6010000003</v>
      </c>
      <c r="D75" s="76">
        <f t="shared" si="11"/>
        <v>1681714.0855255066</v>
      </c>
      <c r="E75" s="76">
        <f t="shared" si="11"/>
        <v>1726150.7426663639</v>
      </c>
      <c r="F75" s="76">
        <f t="shared" si="11"/>
        <v>1785830.9979739597</v>
      </c>
      <c r="G75" s="75">
        <f t="shared" si="11"/>
        <v>1844791.1634898421</v>
      </c>
      <c r="I75" s="2"/>
    </row>
    <row r="76" spans="1:14" x14ac:dyDescent="0.25">
      <c r="A76" s="9"/>
      <c r="B76" s="74"/>
      <c r="C76" s="74"/>
      <c r="D76" s="74"/>
      <c r="E76" s="74"/>
      <c r="F76" s="74"/>
      <c r="G76" s="73"/>
      <c r="I76" s="2"/>
      <c r="L76" s="1">
        <f>SUM(L25:L37,L44:L74)</f>
        <v>0</v>
      </c>
      <c r="N76" s="1">
        <f>SUM(N25:N37,N44:N74)</f>
        <v>0</v>
      </c>
    </row>
    <row r="77" spans="1:14" hidden="1" x14ac:dyDescent="0.25">
      <c r="A77" s="9" t="s">
        <v>49</v>
      </c>
      <c r="B77" s="22">
        <f t="shared" ref="B77:G77" si="12">B75+B38</f>
        <v>1338383.8699999996</v>
      </c>
      <c r="C77" s="22">
        <f t="shared" si="12"/>
        <v>1464775.5210000002</v>
      </c>
      <c r="D77" s="22">
        <f t="shared" si="12"/>
        <v>1543019.0855255066</v>
      </c>
      <c r="E77" s="22">
        <f t="shared" si="12"/>
        <v>1603512.7426663639</v>
      </c>
      <c r="F77" s="22">
        <f t="shared" si="12"/>
        <v>1667122.9979739597</v>
      </c>
      <c r="G77" s="21">
        <f t="shared" si="12"/>
        <v>1725933.1634898421</v>
      </c>
      <c r="I77" s="2"/>
    </row>
    <row r="78" spans="1:14" hidden="1" x14ac:dyDescent="0.25">
      <c r="A78" s="9"/>
      <c r="B78" s="42"/>
      <c r="C78" s="74"/>
      <c r="D78" s="74"/>
      <c r="E78" s="74"/>
      <c r="F78" s="74"/>
      <c r="G78" s="73"/>
      <c r="I78" s="2"/>
    </row>
    <row r="79" spans="1:14" ht="13.8" thickBot="1" x14ac:dyDescent="0.3">
      <c r="A79" s="72" t="s">
        <v>48</v>
      </c>
      <c r="B79" s="4">
        <f t="shared" ref="B79:G79" si="13">-(B19-B77)</f>
        <v>-26623.130000000354</v>
      </c>
      <c r="C79" s="5">
        <f t="shared" si="13"/>
        <v>-36202.478999999817</v>
      </c>
      <c r="D79" s="4">
        <f t="shared" si="13"/>
        <v>13246.085525506642</v>
      </c>
      <c r="E79" s="4">
        <f t="shared" si="13"/>
        <v>49122.075464533642</v>
      </c>
      <c r="F79" s="4">
        <f t="shared" si="13"/>
        <v>105701.50743612018</v>
      </c>
      <c r="G79" s="3">
        <f t="shared" si="13"/>
        <v>152973.3289342639</v>
      </c>
      <c r="H79" s="1" t="s">
        <v>9</v>
      </c>
      <c r="I79" s="2"/>
    </row>
    <row r="80" spans="1:14" x14ac:dyDescent="0.25">
      <c r="A80" s="9"/>
      <c r="B80" s="54"/>
      <c r="C80" s="71"/>
      <c r="D80" s="71"/>
      <c r="E80" s="71"/>
      <c r="F80" s="71"/>
      <c r="G80" s="70"/>
      <c r="I80" s="2"/>
    </row>
    <row r="81" spans="1:9" ht="13.8" thickBot="1" x14ac:dyDescent="0.3">
      <c r="A81" s="69" t="s">
        <v>47</v>
      </c>
      <c r="B81" s="67">
        <f t="shared" ref="B81:G81" si="14">-(B21-B77)</f>
        <v>-88420.130000000354</v>
      </c>
      <c r="C81" s="68">
        <f t="shared" si="14"/>
        <v>-124622.60900000017</v>
      </c>
      <c r="D81" s="67">
        <f t="shared" si="14"/>
        <v>-111376.52347449353</v>
      </c>
      <c r="E81" s="67">
        <f t="shared" si="14"/>
        <v>-62254.448009959888</v>
      </c>
      <c r="F81" s="67">
        <f t="shared" si="14"/>
        <v>43447.059426160296</v>
      </c>
      <c r="G81" s="66">
        <f t="shared" si="14"/>
        <v>196420.3883604242</v>
      </c>
      <c r="H81" s="1" t="s">
        <v>9</v>
      </c>
      <c r="I81" s="2"/>
    </row>
    <row r="82" spans="1:9" x14ac:dyDescent="0.25">
      <c r="A82" s="65" t="s">
        <v>46</v>
      </c>
      <c r="B82" s="64"/>
      <c r="C82" s="63">
        <f>-SUM(C25,C27)*-10%</f>
        <v>-13628.908000000003</v>
      </c>
      <c r="D82" s="63">
        <f>-SUM(D25,D27)*-10%</f>
        <v>-11369.5</v>
      </c>
      <c r="E82" s="63">
        <f>-SUM(E25,E27)*-10%</f>
        <v>-9763.8000000000011</v>
      </c>
      <c r="F82" s="63">
        <f>-SUM(F25,F27)*-10%</f>
        <v>-9370.8000000000011</v>
      </c>
      <c r="G82" s="62">
        <f>-SUM(G25,G27)*-10%</f>
        <v>-9385.8000000000011</v>
      </c>
      <c r="I82" s="2"/>
    </row>
    <row r="83" spans="1:9" x14ac:dyDescent="0.25">
      <c r="A83" s="61" t="s">
        <v>45</v>
      </c>
      <c r="B83" s="54"/>
      <c r="C83" s="60">
        <f>-SUM('[5]3b - Schools Block'!C28-'[5]6 - Income &amp; Expenditure'!E375-'[5]6 - Income &amp; Expenditure'!E386)*8%</f>
        <v>-130981.36640000001</v>
      </c>
      <c r="D83" s="60">
        <f>-SUM('[5]3b - Schools Block'!D28-'[5]6 - Income &amp; Expenditure'!F375-'[5]6 - Income &amp; Expenditure'!F386)*8%</f>
        <v>-131477.44</v>
      </c>
      <c r="E83" s="60">
        <f>-SUM('[5]3b - Schools Block'!E28-'[5]6 - Income &amp; Expenditure'!G375-'[5]6 - Income &amp; Expenditure'!G386)*8%</f>
        <v>-132162.29337614644</v>
      </c>
      <c r="F83" s="60">
        <f>-SUM('[5]3b - Schools Block'!F28-'[5]6 - Income &amp; Expenditure'!H375-'[5]6 - Income &amp; Expenditure'!H386)*8%</f>
        <v>-132410.35924302717</v>
      </c>
      <c r="G83" s="59">
        <f>-SUM('[5]3b - Schools Block'!G28-'[5]6 - Income &amp; Expenditure'!I375-'[5]6 - Income &amp; Expenditure'!I386)*8%</f>
        <v>-133345.42676444625</v>
      </c>
      <c r="I83" s="2"/>
    </row>
    <row r="84" spans="1:9" ht="13.8" thickBot="1" x14ac:dyDescent="0.3">
      <c r="A84" s="58" t="s">
        <v>44</v>
      </c>
      <c r="B84" s="57"/>
      <c r="C84" s="56">
        <f>-SUM('[5]3b - Schools Block'!C28-'[5]6 - Income &amp; Expenditure'!E375-'[5]6 - Income &amp; Expenditure'!E380-'[5]6 - Income &amp; Expenditure'!E386)*5%</f>
        <v>-81863.354000000007</v>
      </c>
      <c r="D84" s="56">
        <f>-SUM('[5]3b - Schools Block'!D28-'[5]6 - Income &amp; Expenditure'!F375-'[5]6 - Income &amp; Expenditure'!F380-'[5]6 - Income &amp; Expenditure'!F386)*5%</f>
        <v>-82173.400000000009</v>
      </c>
      <c r="E84" s="56">
        <f>-SUM('[5]3b - Schools Block'!E28-'[5]6 - Income &amp; Expenditure'!G375-'[5]6 - Income &amp; Expenditure'!G380-'[5]6 - Income &amp; Expenditure'!G386)*5%</f>
        <v>-82601.433360091527</v>
      </c>
      <c r="F84" s="56">
        <f>-SUM('[5]3b - Schools Block'!F28-'[5]6 - Income &amp; Expenditure'!H375-'[5]6 - Income &amp; Expenditure'!H380-'[5]6 - Income &amp; Expenditure'!H386)*5%</f>
        <v>-82756.47452689198</v>
      </c>
      <c r="G84" s="55">
        <f>-SUM('[5]3b - Schools Block'!G28-'[5]6 - Income &amp; Expenditure'!I375-'[5]6 - Income &amp; Expenditure'!I380-'[5]6 - Income &amp; Expenditure'!I386)*5%</f>
        <v>-83340.891727778915</v>
      </c>
      <c r="I84" s="2"/>
    </row>
    <row r="85" spans="1:9" ht="13.8" thickBot="1" x14ac:dyDescent="0.3">
      <c r="C85" s="54"/>
      <c r="I85" s="2"/>
    </row>
    <row r="86" spans="1:9" x14ac:dyDescent="0.25">
      <c r="A86" s="15" t="s">
        <v>43</v>
      </c>
      <c r="B86" s="14" t="s">
        <v>4</v>
      </c>
      <c r="C86" s="14" t="s">
        <v>4</v>
      </c>
      <c r="D86" s="14" t="s">
        <v>4</v>
      </c>
      <c r="E86" s="14" t="s">
        <v>4</v>
      </c>
      <c r="F86" s="14" t="s">
        <v>4</v>
      </c>
      <c r="G86" s="13" t="s">
        <v>4</v>
      </c>
      <c r="I86" s="2"/>
    </row>
    <row r="87" spans="1:9" x14ac:dyDescent="0.25">
      <c r="A87" s="45"/>
      <c r="B87" s="41"/>
      <c r="C87" s="42"/>
      <c r="D87" s="42"/>
      <c r="E87" s="42"/>
      <c r="F87" s="42"/>
      <c r="G87" s="43"/>
      <c r="I87" s="2"/>
    </row>
    <row r="88" spans="1:9" x14ac:dyDescent="0.25">
      <c r="A88" s="19" t="s">
        <v>17</v>
      </c>
      <c r="B88" s="44"/>
      <c r="C88" s="42"/>
      <c r="D88" s="42"/>
      <c r="E88" s="42"/>
      <c r="F88" s="42"/>
      <c r="G88" s="43"/>
      <c r="I88" s="2"/>
    </row>
    <row r="89" spans="1:9" x14ac:dyDescent="0.25">
      <c r="A89" s="12" t="s">
        <v>3</v>
      </c>
      <c r="B89" s="42">
        <f>'[5]7 - Pupil Premium FSM'!F13</f>
        <v>-11513</v>
      </c>
      <c r="C89" s="42">
        <f>'[5]7 - Pupil Premium FSM'!G13</f>
        <v>-11916.190000000002</v>
      </c>
      <c r="D89" s="42">
        <f>'[5]7 - Pupil Premium FSM'!H13</f>
        <v>-12841.140000000014</v>
      </c>
      <c r="E89" s="42">
        <f>'[5]7 - Pupil Premium FSM'!I13</f>
        <v>-11703.603448477894</v>
      </c>
      <c r="F89" s="42">
        <f>'[5]7 - Pupil Premium FSM'!J13</f>
        <v>-11873.946399709821</v>
      </c>
      <c r="G89" s="43">
        <f>'[5]7 - Pupil Premium FSM'!K13</f>
        <v>-8193.7269542815338</v>
      </c>
      <c r="I89" s="2"/>
    </row>
    <row r="90" spans="1:9" x14ac:dyDescent="0.25">
      <c r="A90" s="12" t="s">
        <v>41</v>
      </c>
      <c r="B90" s="16">
        <f>'[5]7 - Pupil Premium FSM'!F14</f>
        <v>-112185</v>
      </c>
      <c r="C90" s="16">
        <f>'[5]7 - Pupil Premium FSM'!G14</f>
        <v>-129495</v>
      </c>
      <c r="D90" s="16">
        <f>'[5]7 - Pupil Premium FSM'!H14</f>
        <v>-129495</v>
      </c>
      <c r="E90" s="16">
        <f>'[5]7 - Pupil Premium FSM'!I14</f>
        <v>-130950</v>
      </c>
      <c r="F90" s="16">
        <f>'[5]7 - Pupil Premium FSM'!J14</f>
        <v>-130950</v>
      </c>
      <c r="G90" s="43">
        <f>'[5]7 - Pupil Premium FSM'!K14</f>
        <v>-132405</v>
      </c>
      <c r="I90" s="2"/>
    </row>
    <row r="91" spans="1:9" x14ac:dyDescent="0.25">
      <c r="A91" s="12" t="s">
        <v>42</v>
      </c>
      <c r="B91" s="26">
        <f t="shared" ref="B91:G91" si="15">SUM(B89:B90)</f>
        <v>-123698</v>
      </c>
      <c r="C91" s="26">
        <f t="shared" si="15"/>
        <v>-141411.19</v>
      </c>
      <c r="D91" s="26">
        <f t="shared" si="15"/>
        <v>-142336.14000000001</v>
      </c>
      <c r="E91" s="26">
        <f t="shared" si="15"/>
        <v>-142653.60344847789</v>
      </c>
      <c r="F91" s="26">
        <f t="shared" si="15"/>
        <v>-142823.94639970982</v>
      </c>
      <c r="G91" s="25">
        <f t="shared" si="15"/>
        <v>-140598.72695428153</v>
      </c>
      <c r="I91" s="2"/>
    </row>
    <row r="92" spans="1:9" x14ac:dyDescent="0.25">
      <c r="A92" s="12"/>
      <c r="B92" s="40"/>
      <c r="C92" s="40"/>
      <c r="D92" s="40"/>
      <c r="E92" s="40"/>
      <c r="F92" s="40"/>
      <c r="G92" s="39"/>
      <c r="H92" s="2"/>
      <c r="I92" s="2"/>
    </row>
    <row r="93" spans="1:9" x14ac:dyDescent="0.25">
      <c r="A93" s="19" t="s">
        <v>6</v>
      </c>
      <c r="B93" s="40"/>
      <c r="C93" s="40"/>
      <c r="D93" s="40"/>
      <c r="E93" s="40"/>
      <c r="F93" s="40"/>
      <c r="G93" s="39"/>
      <c r="H93" s="2"/>
      <c r="I93" s="2"/>
    </row>
    <row r="94" spans="1:9" x14ac:dyDescent="0.25">
      <c r="A94" s="12" t="s">
        <v>41</v>
      </c>
      <c r="B94" s="16">
        <f>'[5]7 - Pupil Premium FSM'!F198</f>
        <v>111781.81</v>
      </c>
      <c r="C94" s="16">
        <f>'[5]7 - Pupil Premium FSM'!G198</f>
        <v>128570.04999999999</v>
      </c>
      <c r="D94" s="16">
        <f>'[5]7 - Pupil Premium FSM'!H198</f>
        <v>130632.53655152212</v>
      </c>
      <c r="E94" s="16">
        <f>'[5]7 - Pupil Premium FSM'!I198</f>
        <v>130779.65704876807</v>
      </c>
      <c r="F94" s="16">
        <f>'[5]7 - Pupil Premium FSM'!J198</f>
        <v>134630.21944542829</v>
      </c>
      <c r="G94" s="23">
        <f>'[5]7 - Pupil Premium FSM'!K198</f>
        <v>139613.7246317828</v>
      </c>
      <c r="H94" s="2"/>
      <c r="I94" s="2"/>
    </row>
    <row r="95" spans="1:9" x14ac:dyDescent="0.25">
      <c r="A95" s="12" t="s">
        <v>24</v>
      </c>
      <c r="B95" s="16">
        <f>'[5]7 - Pupil Premium FSM'!F201</f>
        <v>0</v>
      </c>
      <c r="C95" s="16">
        <f>'[5]7 - Pupil Premium FSM'!G201</f>
        <v>0</v>
      </c>
      <c r="D95" s="16">
        <f>'[5]7 - Pupil Premium FSM'!H201</f>
        <v>0</v>
      </c>
      <c r="E95" s="16">
        <f>'[5]7 - Pupil Premium FSM'!I201</f>
        <v>0</v>
      </c>
      <c r="F95" s="16">
        <f>'[5]7 - Pupil Premium FSM'!J201</f>
        <v>0</v>
      </c>
      <c r="G95" s="23">
        <f>'[5]7 - Pupil Premium FSM'!K201</f>
        <v>0</v>
      </c>
      <c r="H95" s="2"/>
      <c r="I95" s="2"/>
    </row>
    <row r="96" spans="1:9" x14ac:dyDescent="0.25">
      <c r="A96" s="12"/>
      <c r="B96" s="16"/>
      <c r="C96" s="16"/>
      <c r="D96" s="16"/>
      <c r="E96" s="16"/>
      <c r="F96" s="16"/>
      <c r="G96" s="23"/>
      <c r="H96" s="2"/>
      <c r="I96" s="2"/>
    </row>
    <row r="97" spans="1:9" ht="13.8" thickBot="1" x14ac:dyDescent="0.3">
      <c r="A97" s="6" t="s">
        <v>0</v>
      </c>
      <c r="B97" s="4">
        <f>'[5]7 - Pupil Premium FSM'!F202</f>
        <v>-11916.190000000002</v>
      </c>
      <c r="C97" s="5">
        <f>'[5]7 - Pupil Premium FSM'!G202</f>
        <v>-12841.140000000014</v>
      </c>
      <c r="D97" s="4">
        <f>'[5]7 - Pupil Premium FSM'!H202</f>
        <v>-11703.603448477894</v>
      </c>
      <c r="E97" s="4">
        <f>'[5]7 - Pupil Premium FSM'!I202</f>
        <v>-11873.946399709821</v>
      </c>
      <c r="F97" s="4">
        <f>'[5]7 - Pupil Premium FSM'!J202</f>
        <v>-8193.7269542815338</v>
      </c>
      <c r="G97" s="3">
        <f>'[5]7 - Pupil Premium FSM'!K202</f>
        <v>-985.00232249873807</v>
      </c>
      <c r="H97" s="2" t="s">
        <v>9</v>
      </c>
      <c r="I97" s="2"/>
    </row>
    <row r="98" spans="1:9" ht="13.8" thickBot="1" x14ac:dyDescent="0.3">
      <c r="A98" s="18"/>
      <c r="B98" s="11"/>
      <c r="C98" s="11"/>
      <c r="D98" s="11"/>
      <c r="E98" s="11"/>
      <c r="F98" s="11"/>
      <c r="G98" s="11"/>
      <c r="H98" s="2"/>
      <c r="I98" s="2"/>
    </row>
    <row r="99" spans="1:9" x14ac:dyDescent="0.25">
      <c r="A99" s="15" t="s">
        <v>40</v>
      </c>
      <c r="B99" s="14" t="s">
        <v>4</v>
      </c>
      <c r="C99" s="14" t="s">
        <v>4</v>
      </c>
      <c r="D99" s="14" t="s">
        <v>4</v>
      </c>
      <c r="E99" s="14" t="s">
        <v>4</v>
      </c>
      <c r="F99" s="14" t="s">
        <v>4</v>
      </c>
      <c r="G99" s="13" t="s">
        <v>4</v>
      </c>
      <c r="H99" s="2"/>
      <c r="I99" s="2"/>
    </row>
    <row r="100" spans="1:9" x14ac:dyDescent="0.25">
      <c r="A100" s="45"/>
      <c r="B100" s="41"/>
      <c r="C100" s="42"/>
      <c r="D100" s="42"/>
      <c r="E100" s="42"/>
      <c r="F100" s="42"/>
      <c r="G100" s="43"/>
      <c r="I100" s="2"/>
    </row>
    <row r="101" spans="1:9" x14ac:dyDescent="0.25">
      <c r="A101" s="19" t="s">
        <v>17</v>
      </c>
      <c r="B101" s="44"/>
      <c r="C101" s="42"/>
      <c r="D101" s="42"/>
      <c r="E101" s="42"/>
      <c r="F101" s="42"/>
      <c r="G101" s="43"/>
      <c r="H101" s="2"/>
      <c r="I101" s="2"/>
    </row>
    <row r="102" spans="1:9" x14ac:dyDescent="0.25">
      <c r="A102" s="12" t="s">
        <v>3</v>
      </c>
      <c r="B102" s="42">
        <f>'[5]7a - Pupil Premium Service'!F11</f>
        <v>-9</v>
      </c>
      <c r="C102" s="42">
        <f>'[5]7a - Pupil Premium Service'!G11</f>
        <v>-329</v>
      </c>
      <c r="D102" s="42">
        <f>'[5]7a - Pupil Premium Service'!H11</f>
        <v>0</v>
      </c>
      <c r="E102" s="42">
        <f>'[5]7a - Pupil Premium Service'!I11</f>
        <v>-335</v>
      </c>
      <c r="F102" s="42">
        <f>'[5]7a - Pupil Premium Service'!J11</f>
        <v>-670</v>
      </c>
      <c r="G102" s="43">
        <f>'[5]7a - Pupil Premium Service'!K11</f>
        <v>-1005</v>
      </c>
      <c r="I102" s="2"/>
    </row>
    <row r="103" spans="1:9" x14ac:dyDescent="0.25">
      <c r="A103" s="12" t="s">
        <v>38</v>
      </c>
      <c r="B103" s="42">
        <f>'[5]7a - Pupil Premium Service'!F12</f>
        <v>-320</v>
      </c>
      <c r="C103" s="42">
        <f>'[5]7a - Pupil Premium Service'!G12</f>
        <v>-670</v>
      </c>
      <c r="D103" s="42">
        <f>'[5]7a - Pupil Premium Service'!H12</f>
        <v>-335</v>
      </c>
      <c r="E103" s="42">
        <f>'[5]7a - Pupil Premium Service'!I12</f>
        <v>-335</v>
      </c>
      <c r="F103" s="42">
        <f>'[5]7a - Pupil Premium Service'!J12</f>
        <v>-335</v>
      </c>
      <c r="G103" s="43">
        <f>'[5]7a - Pupil Premium Service'!K12</f>
        <v>-335</v>
      </c>
      <c r="I103" s="2"/>
    </row>
    <row r="104" spans="1:9" x14ac:dyDescent="0.25">
      <c r="A104" s="12" t="s">
        <v>39</v>
      </c>
      <c r="B104" s="26">
        <f t="shared" ref="B104:G104" si="16">SUM(B102:B103)</f>
        <v>-329</v>
      </c>
      <c r="C104" s="26">
        <f t="shared" si="16"/>
        <v>-999</v>
      </c>
      <c r="D104" s="26">
        <f t="shared" si="16"/>
        <v>-335</v>
      </c>
      <c r="E104" s="26">
        <f t="shared" si="16"/>
        <v>-670</v>
      </c>
      <c r="F104" s="26">
        <f t="shared" si="16"/>
        <v>-1005</v>
      </c>
      <c r="G104" s="25">
        <f t="shared" si="16"/>
        <v>-1340</v>
      </c>
      <c r="I104" s="2"/>
    </row>
    <row r="105" spans="1:9" x14ac:dyDescent="0.25">
      <c r="A105" s="12"/>
      <c r="B105" s="40"/>
      <c r="C105" s="40"/>
      <c r="D105" s="40"/>
      <c r="E105" s="40"/>
      <c r="F105" s="40"/>
      <c r="G105" s="39"/>
      <c r="H105" s="2"/>
      <c r="I105" s="2"/>
    </row>
    <row r="106" spans="1:9" x14ac:dyDescent="0.25">
      <c r="A106" s="19" t="s">
        <v>6</v>
      </c>
      <c r="B106" s="40"/>
      <c r="C106" s="40"/>
      <c r="D106" s="40"/>
      <c r="E106" s="40"/>
      <c r="F106" s="40"/>
      <c r="G106" s="39"/>
      <c r="H106" s="2"/>
      <c r="I106" s="2"/>
    </row>
    <row r="107" spans="1:9" x14ac:dyDescent="0.25">
      <c r="A107" s="12" t="s">
        <v>38</v>
      </c>
      <c r="B107" s="16">
        <f>'[5]7a - Pupil Premium Service'!F196</f>
        <v>0</v>
      </c>
      <c r="C107" s="16">
        <f>'[5]7a - Pupil Premium Service'!G196</f>
        <v>999</v>
      </c>
      <c r="D107" s="16">
        <f>'[5]7a - Pupil Premium Service'!H196</f>
        <v>0</v>
      </c>
      <c r="E107" s="16">
        <f>'[5]7a - Pupil Premium Service'!I196</f>
        <v>0</v>
      </c>
      <c r="F107" s="16">
        <f>'[5]7a - Pupil Premium Service'!J196</f>
        <v>0</v>
      </c>
      <c r="G107" s="23">
        <f>'[5]7a - Pupil Premium Service'!K196</f>
        <v>0</v>
      </c>
      <c r="H107" s="2"/>
      <c r="I107" s="2"/>
    </row>
    <row r="108" spans="1:9" x14ac:dyDescent="0.25">
      <c r="A108" s="12" t="s">
        <v>24</v>
      </c>
      <c r="B108" s="16">
        <f>'[5]7a - Pupil Premium Service'!F199</f>
        <v>0</v>
      </c>
      <c r="C108" s="16">
        <f>'[5]7a - Pupil Premium Service'!G199</f>
        <v>0</v>
      </c>
      <c r="D108" s="16">
        <f>'[5]7a - Pupil Premium Service'!H199</f>
        <v>0</v>
      </c>
      <c r="E108" s="16">
        <f>'[5]7a - Pupil Premium Service'!I199</f>
        <v>0</v>
      </c>
      <c r="F108" s="16">
        <f>'[5]7a - Pupil Premium Service'!J199</f>
        <v>0</v>
      </c>
      <c r="G108" s="23">
        <f>'[5]7a - Pupil Premium Service'!K199</f>
        <v>0</v>
      </c>
      <c r="H108" s="2"/>
      <c r="I108" s="2"/>
    </row>
    <row r="109" spans="1:9" x14ac:dyDescent="0.25">
      <c r="A109" s="12"/>
      <c r="B109" s="16"/>
      <c r="C109" s="16"/>
      <c r="D109" s="16"/>
      <c r="E109" s="16"/>
      <c r="F109" s="16"/>
      <c r="G109" s="23"/>
      <c r="H109" s="2"/>
      <c r="I109" s="2"/>
    </row>
    <row r="110" spans="1:9" ht="13.8" thickBot="1" x14ac:dyDescent="0.3">
      <c r="A110" s="6" t="s">
        <v>0</v>
      </c>
      <c r="B110" s="4">
        <f>'[5]7a - Pupil Premium Service'!F200</f>
        <v>-329</v>
      </c>
      <c r="C110" s="5">
        <f>'[5]7a - Pupil Premium Service'!G200</f>
        <v>0</v>
      </c>
      <c r="D110" s="4">
        <f>'[5]7a - Pupil Premium Service'!H200</f>
        <v>-335</v>
      </c>
      <c r="E110" s="4">
        <f>'[5]7a - Pupil Premium Service'!I200</f>
        <v>-670</v>
      </c>
      <c r="F110" s="4">
        <f>'[5]7a - Pupil Premium Service'!J200</f>
        <v>-1005</v>
      </c>
      <c r="G110" s="3">
        <f>'[5]7a - Pupil Premium Service'!K200</f>
        <v>-1340</v>
      </c>
      <c r="H110" s="2" t="s">
        <v>9</v>
      </c>
      <c r="I110" s="2"/>
    </row>
    <row r="111" spans="1:9" ht="13.8" thickBot="1" x14ac:dyDescent="0.3">
      <c r="A111" s="12"/>
      <c r="B111" s="11"/>
      <c r="C111" s="53"/>
      <c r="D111" s="11"/>
      <c r="E111" s="11"/>
      <c r="F111" s="11"/>
      <c r="G111" s="11"/>
      <c r="H111" s="2"/>
      <c r="I111" s="2"/>
    </row>
    <row r="112" spans="1:9" x14ac:dyDescent="0.25">
      <c r="A112" s="15" t="s">
        <v>37</v>
      </c>
      <c r="B112" s="14" t="s">
        <v>4</v>
      </c>
      <c r="C112" s="14" t="s">
        <v>4</v>
      </c>
      <c r="D112" s="14" t="s">
        <v>4</v>
      </c>
      <c r="E112" s="14" t="s">
        <v>4</v>
      </c>
      <c r="F112" s="14" t="s">
        <v>4</v>
      </c>
      <c r="G112" s="13" t="s">
        <v>4</v>
      </c>
      <c r="H112" s="2"/>
      <c r="I112" s="2"/>
    </row>
    <row r="113" spans="1:9" x14ac:dyDescent="0.25">
      <c r="A113" s="45"/>
      <c r="B113" s="41"/>
      <c r="C113" s="42"/>
      <c r="D113" s="42"/>
      <c r="E113" s="42"/>
      <c r="F113" s="42"/>
      <c r="G113" s="43"/>
      <c r="I113" s="2"/>
    </row>
    <row r="114" spans="1:9" x14ac:dyDescent="0.25">
      <c r="A114" s="19" t="s">
        <v>17</v>
      </c>
      <c r="B114" s="44"/>
      <c r="C114" s="42"/>
      <c r="D114" s="42"/>
      <c r="E114" s="42"/>
      <c r="F114" s="42"/>
      <c r="G114" s="43"/>
      <c r="H114" s="2"/>
      <c r="I114" s="2"/>
    </row>
    <row r="115" spans="1:9" x14ac:dyDescent="0.25">
      <c r="A115" s="12" t="s">
        <v>3</v>
      </c>
      <c r="B115" s="42">
        <f>'[5]7b - Pupil Premium LAC'!F11</f>
        <v>-5120</v>
      </c>
      <c r="C115" s="42">
        <f>'[5]7b - Pupil Premium LAC'!G11</f>
        <v>-6942</v>
      </c>
      <c r="D115" s="42">
        <f>'[5]7b - Pupil Premium LAC'!H11</f>
        <v>-929</v>
      </c>
      <c r="E115" s="42">
        <f>'[5]7b - Pupil Premium LAC'!I11</f>
        <v>-28.272540369230228</v>
      </c>
      <c r="F115" s="42">
        <f>'[5]7b - Pupil Premium LAC'!J11</f>
        <v>-4328.2725403692302</v>
      </c>
      <c r="G115" s="43">
        <f>'[5]7b - Pupil Premium LAC'!K11</f>
        <v>-7928.2725403692311</v>
      </c>
      <c r="I115" s="2"/>
    </row>
    <row r="116" spans="1:9" x14ac:dyDescent="0.25">
      <c r="A116" s="12" t="s">
        <v>32</v>
      </c>
      <c r="B116" s="42">
        <f>'[5]7b - Pupil Premium LAC'!F12</f>
        <v>-4000</v>
      </c>
      <c r="C116" s="42">
        <f>'[5]7b - Pupil Premium LAC'!G12</f>
        <v>-6000</v>
      </c>
      <c r="D116" s="42">
        <f>'[5]7b - Pupil Premium LAC'!H12</f>
        <v>-6000</v>
      </c>
      <c r="E116" s="42">
        <f>'[5]7b - Pupil Premium LAC'!I12</f>
        <v>-5000</v>
      </c>
      <c r="F116" s="42">
        <f>'[5]7b - Pupil Premium LAC'!J12</f>
        <v>-5000</v>
      </c>
      <c r="G116" s="43">
        <f>'[5]7b - Pupil Premium LAC'!K12</f>
        <v>-4000</v>
      </c>
      <c r="I116" s="2"/>
    </row>
    <row r="117" spans="1:9" x14ac:dyDescent="0.25">
      <c r="A117" s="12" t="s">
        <v>36</v>
      </c>
      <c r="B117" s="42">
        <f>'[5]7b - Pupil Premium LAC'!F13</f>
        <v>-6996</v>
      </c>
      <c r="C117" s="42">
        <f>'[5]7b - Pupil Premium LAC'!G13</f>
        <v>0</v>
      </c>
      <c r="D117" s="42">
        <f>'[5]7b - Pupil Premium LAC'!H13</f>
        <v>0</v>
      </c>
      <c r="E117" s="42">
        <f>'[5]7b - Pupil Premium LAC'!I13</f>
        <v>0</v>
      </c>
      <c r="F117" s="42">
        <f>'[5]7b - Pupil Premium LAC'!J13</f>
        <v>0</v>
      </c>
      <c r="G117" s="43">
        <f>'[5]7b - Pupil Premium LAC'!K13</f>
        <v>0</v>
      </c>
      <c r="I117" s="2"/>
    </row>
    <row r="118" spans="1:9" x14ac:dyDescent="0.25">
      <c r="A118" s="12" t="s">
        <v>35</v>
      </c>
      <c r="B118" s="16">
        <f>'[5]7b - Pupil Premium LAC'!F19</f>
        <v>0</v>
      </c>
      <c r="C118" s="16">
        <f>'[5]7b - Pupil Premium LAC'!G19</f>
        <v>0</v>
      </c>
      <c r="D118" s="16">
        <f>'[5]7b - Pupil Premium LAC'!H19</f>
        <v>0</v>
      </c>
      <c r="E118" s="16">
        <f>'[5]7b - Pupil Premium LAC'!I19</f>
        <v>0</v>
      </c>
      <c r="F118" s="16">
        <f>'[5]7b - Pupil Premium LAC'!J19</f>
        <v>0</v>
      </c>
      <c r="G118" s="43">
        <f>'[5]7b - Pupil Premium LAC'!K19</f>
        <v>0</v>
      </c>
      <c r="I118" s="2"/>
    </row>
    <row r="119" spans="1:9" x14ac:dyDescent="0.25">
      <c r="A119" s="12" t="s">
        <v>34</v>
      </c>
      <c r="B119" s="16">
        <f>'[5]7b - Pupil Premium LAC'!F14</f>
        <v>-342</v>
      </c>
      <c r="C119" s="16">
        <f>'[5]7b - Pupil Premium LAC'!G14</f>
        <v>0</v>
      </c>
      <c r="D119" s="16">
        <f>'[5]7b - Pupil Premium LAC'!H14</f>
        <v>0</v>
      </c>
      <c r="E119" s="16">
        <f>'[5]7b - Pupil Premium LAC'!I14</f>
        <v>0</v>
      </c>
      <c r="F119" s="16">
        <f>'[5]7b - Pupil Premium LAC'!J14</f>
        <v>0</v>
      </c>
      <c r="G119" s="43">
        <f>'[5]7b - Pupil Premium LAC'!K14</f>
        <v>0</v>
      </c>
      <c r="I119" s="2"/>
    </row>
    <row r="120" spans="1:9" x14ac:dyDescent="0.25">
      <c r="A120" s="12" t="s">
        <v>33</v>
      </c>
      <c r="B120" s="26">
        <f>'[5]7b - Pupil Premium LAC'!F22</f>
        <v>-16458</v>
      </c>
      <c r="C120" s="26">
        <f>'[5]7b - Pupil Premium LAC'!G22</f>
        <v>-12942</v>
      </c>
      <c r="D120" s="26">
        <f>'[5]7b - Pupil Premium LAC'!H22</f>
        <v>-6929</v>
      </c>
      <c r="E120" s="26">
        <f>'[5]7b - Pupil Premium LAC'!I22</f>
        <v>-5028.2725403692302</v>
      </c>
      <c r="F120" s="26">
        <f>'[5]7b - Pupil Premium LAC'!J22</f>
        <v>-9328.2725403692311</v>
      </c>
      <c r="G120" s="25">
        <f>'[5]7b - Pupil Premium LAC'!K22</f>
        <v>-11928.272540369231</v>
      </c>
      <c r="H120" s="2"/>
      <c r="I120" s="2"/>
    </row>
    <row r="121" spans="1:9" x14ac:dyDescent="0.25">
      <c r="A121" s="12"/>
      <c r="B121" s="40"/>
      <c r="C121" s="40"/>
      <c r="D121" s="40"/>
      <c r="E121" s="40"/>
      <c r="F121" s="40"/>
      <c r="G121" s="39"/>
      <c r="H121" s="2"/>
      <c r="I121" s="2"/>
    </row>
    <row r="122" spans="1:9" x14ac:dyDescent="0.25">
      <c r="A122" s="19" t="s">
        <v>6</v>
      </c>
      <c r="B122" s="40"/>
      <c r="C122" s="40"/>
      <c r="D122" s="40"/>
      <c r="E122" s="40"/>
      <c r="F122" s="40"/>
      <c r="G122" s="39"/>
      <c r="H122" s="2"/>
      <c r="I122" s="2"/>
    </row>
    <row r="123" spans="1:9" x14ac:dyDescent="0.25">
      <c r="A123" s="12" t="s">
        <v>32</v>
      </c>
      <c r="B123" s="16">
        <f>'[5]7b - Pupil Premium LAC'!F205</f>
        <v>9516</v>
      </c>
      <c r="C123" s="16">
        <f>'[5]7b - Pupil Premium LAC'!G205</f>
        <v>12013</v>
      </c>
      <c r="D123" s="16">
        <f>'[5]7b - Pupil Premium LAC'!H205</f>
        <v>6900.7274596307698</v>
      </c>
      <c r="E123" s="16">
        <f>'[5]7b - Pupil Premium LAC'!I205</f>
        <v>700</v>
      </c>
      <c r="F123" s="16">
        <f>'[5]7b - Pupil Premium LAC'!J205</f>
        <v>1400</v>
      </c>
      <c r="G123" s="23">
        <f>'[5]7b - Pupil Premium LAC'!K205</f>
        <v>700</v>
      </c>
      <c r="H123" s="2"/>
      <c r="I123" s="2"/>
    </row>
    <row r="124" spans="1:9" x14ac:dyDescent="0.25">
      <c r="A124" s="12" t="s">
        <v>24</v>
      </c>
      <c r="B124" s="16">
        <f>'[5]7b - Pupil Premium LAC'!F208</f>
        <v>0</v>
      </c>
      <c r="C124" s="16">
        <f>'[5]7b - Pupil Premium LAC'!G208</f>
        <v>0</v>
      </c>
      <c r="D124" s="16">
        <f>'[5]7b - Pupil Premium LAC'!H208</f>
        <v>0</v>
      </c>
      <c r="E124" s="16">
        <f>'[5]7b - Pupil Premium LAC'!I208</f>
        <v>0</v>
      </c>
      <c r="F124" s="16">
        <f>'[5]7b - Pupil Premium LAC'!J208</f>
        <v>0</v>
      </c>
      <c r="G124" s="23">
        <f>'[5]7b - Pupil Premium LAC'!K208</f>
        <v>0</v>
      </c>
      <c r="H124" s="2"/>
      <c r="I124" s="2"/>
    </row>
    <row r="125" spans="1:9" x14ac:dyDescent="0.25">
      <c r="A125" s="12"/>
      <c r="B125" s="16"/>
      <c r="C125" s="16"/>
      <c r="D125" s="16"/>
      <c r="E125" s="16"/>
      <c r="F125" s="16"/>
      <c r="G125" s="23"/>
      <c r="H125" s="2"/>
      <c r="I125" s="2"/>
    </row>
    <row r="126" spans="1:9" ht="13.8" thickBot="1" x14ac:dyDescent="0.3">
      <c r="A126" s="6" t="s">
        <v>0</v>
      </c>
      <c r="B126" s="4">
        <f>'[5]7b - Pupil Premium LAC'!F209</f>
        <v>-6942</v>
      </c>
      <c r="C126" s="5">
        <f>'[5]7b - Pupil Premium LAC'!G209</f>
        <v>-929</v>
      </c>
      <c r="D126" s="4">
        <f>'[5]7b - Pupil Premium LAC'!H209</f>
        <v>-28.272540369230228</v>
      </c>
      <c r="E126" s="4">
        <f>'[5]7b - Pupil Premium LAC'!I209</f>
        <v>-4328.2725403692302</v>
      </c>
      <c r="F126" s="4">
        <f>'[5]7b - Pupil Premium LAC'!J209</f>
        <v>-7928.2725403692311</v>
      </c>
      <c r="G126" s="3">
        <f>'[5]7b - Pupil Premium LAC'!K209</f>
        <v>-11228.272540369231</v>
      </c>
      <c r="H126" s="2" t="s">
        <v>9</v>
      </c>
      <c r="I126" s="2"/>
    </row>
    <row r="127" spans="1:9" ht="13.8" thickBot="1" x14ac:dyDescent="0.3">
      <c r="A127" s="12"/>
      <c r="B127" s="11"/>
      <c r="C127" s="53"/>
      <c r="D127" s="11"/>
      <c r="E127" s="11"/>
      <c r="F127" s="11"/>
      <c r="G127" s="11"/>
      <c r="H127" s="2"/>
      <c r="I127" s="2"/>
    </row>
    <row r="128" spans="1:9" x14ac:dyDescent="0.25">
      <c r="A128" s="15" t="s">
        <v>31</v>
      </c>
      <c r="B128" s="14" t="s">
        <v>4</v>
      </c>
      <c r="C128" s="14" t="s">
        <v>4</v>
      </c>
      <c r="D128" s="14" t="s">
        <v>4</v>
      </c>
      <c r="E128" s="14" t="s">
        <v>4</v>
      </c>
      <c r="F128" s="14" t="s">
        <v>4</v>
      </c>
      <c r="G128" s="13" t="s">
        <v>4</v>
      </c>
      <c r="H128" s="2"/>
      <c r="I128" s="2"/>
    </row>
    <row r="129" spans="1:9" x14ac:dyDescent="0.25">
      <c r="A129" s="45"/>
      <c r="B129" s="41"/>
      <c r="C129" s="42"/>
      <c r="D129" s="42"/>
      <c r="E129" s="42"/>
      <c r="F129" s="42"/>
      <c r="G129" s="43"/>
      <c r="I129" s="2"/>
    </row>
    <row r="130" spans="1:9" x14ac:dyDescent="0.25">
      <c r="A130" s="19" t="s">
        <v>17</v>
      </c>
      <c r="B130" s="44"/>
      <c r="C130" s="42"/>
      <c r="D130" s="42"/>
      <c r="E130" s="42"/>
      <c r="F130" s="42"/>
      <c r="G130" s="43"/>
      <c r="H130" s="2"/>
      <c r="I130" s="2"/>
    </row>
    <row r="131" spans="1:9" x14ac:dyDescent="0.25">
      <c r="A131" s="12" t="s">
        <v>3</v>
      </c>
      <c r="B131" s="42">
        <f>'[5]7c - Pupil Premium Post LAC'!F11</f>
        <v>-5412</v>
      </c>
      <c r="C131" s="42">
        <f>'[5]7c - Pupil Premium Post LAC'!G11</f>
        <v>-3974</v>
      </c>
      <c r="D131" s="42">
        <f>'[5]7c - Pupil Premium Post LAC'!H11</f>
        <v>-1707.5999999999995</v>
      </c>
      <c r="E131" s="42">
        <f>'[5]7c - Pupil Premium Post LAC'!I11</f>
        <v>-922.46637929334793</v>
      </c>
      <c r="F131" s="42">
        <f>'[5]7c - Pupil Premium Post LAC'!J11</f>
        <v>-814.22153708034693</v>
      </c>
      <c r="G131" s="23">
        <f>'[5]7c - Pupil Premium Post LAC'!K11</f>
        <v>-488.37296539988984</v>
      </c>
      <c r="I131" s="2"/>
    </row>
    <row r="132" spans="1:9" x14ac:dyDescent="0.25">
      <c r="A132" s="12" t="s">
        <v>29</v>
      </c>
      <c r="B132" s="42">
        <f>'[5]7c - Pupil Premium Post LAC'!F12</f>
        <v>-4820</v>
      </c>
      <c r="C132" s="42">
        <f>'[5]7c - Pupil Premium Post LAC'!G12</f>
        <v>-5060</v>
      </c>
      <c r="D132" s="42">
        <f>'[5]7c - Pupil Premium Post LAC'!H12</f>
        <v>-5060</v>
      </c>
      <c r="E132" s="42">
        <f>'[5]7c - Pupil Premium Post LAC'!I12</f>
        <v>-5060</v>
      </c>
      <c r="F132" s="42">
        <f>'[5]7c - Pupil Premium Post LAC'!J12</f>
        <v>-5060</v>
      </c>
      <c r="G132" s="23">
        <f>'[5]7c - Pupil Premium Post LAC'!K12</f>
        <v>-5060</v>
      </c>
      <c r="I132" s="2"/>
    </row>
    <row r="133" spans="1:9" x14ac:dyDescent="0.25">
      <c r="A133" s="12" t="s">
        <v>30</v>
      </c>
      <c r="B133" s="26">
        <f t="shared" ref="B133:G133" si="17">SUM(B131:B132)</f>
        <v>-10232</v>
      </c>
      <c r="C133" s="26">
        <f t="shared" si="17"/>
        <v>-9034</v>
      </c>
      <c r="D133" s="26">
        <f t="shared" si="17"/>
        <v>-6767.5999999999995</v>
      </c>
      <c r="E133" s="26">
        <f t="shared" si="17"/>
        <v>-5982.4663792933479</v>
      </c>
      <c r="F133" s="26">
        <f t="shared" si="17"/>
        <v>-5874.2215370803469</v>
      </c>
      <c r="G133" s="25">
        <f t="shared" si="17"/>
        <v>-5548.3729653998898</v>
      </c>
      <c r="I133" s="2"/>
    </row>
    <row r="134" spans="1:9" x14ac:dyDescent="0.25">
      <c r="A134" s="12"/>
      <c r="B134" s="40"/>
      <c r="C134" s="40"/>
      <c r="D134" s="40"/>
      <c r="E134" s="40"/>
      <c r="F134" s="40"/>
      <c r="G134" s="39"/>
      <c r="H134" s="2"/>
      <c r="I134" s="2"/>
    </row>
    <row r="135" spans="1:9" x14ac:dyDescent="0.25">
      <c r="A135" s="19" t="s">
        <v>6</v>
      </c>
      <c r="B135" s="40"/>
      <c r="C135" s="40"/>
      <c r="D135" s="40"/>
      <c r="E135" s="40"/>
      <c r="F135" s="40"/>
      <c r="G135" s="39"/>
      <c r="H135" s="2"/>
      <c r="I135" s="2"/>
    </row>
    <row r="136" spans="1:9" x14ac:dyDescent="0.25">
      <c r="A136" s="12" t="s">
        <v>29</v>
      </c>
      <c r="B136" s="16">
        <f>'[5]7c - Pupil Premium Post LAC'!F196</f>
        <v>6258</v>
      </c>
      <c r="C136" s="16">
        <f>'[5]7c - Pupil Premium Post LAC'!G196</f>
        <v>7326.4000000000005</v>
      </c>
      <c r="D136" s="16">
        <f>'[5]7c - Pupil Premium Post LAC'!H196</f>
        <v>5845.1336207066515</v>
      </c>
      <c r="E136" s="16">
        <f>'[5]7c - Pupil Premium Post LAC'!I196</f>
        <v>5168.244842213001</v>
      </c>
      <c r="F136" s="16">
        <f>'[5]7c - Pupil Premium Post LAC'!J196</f>
        <v>5385.8485716804571</v>
      </c>
      <c r="G136" s="23">
        <f>'[5]7c - Pupil Premium Post LAC'!K196</f>
        <v>4489.6932945110457</v>
      </c>
      <c r="H136" s="2"/>
      <c r="I136" s="2"/>
    </row>
    <row r="137" spans="1:9" x14ac:dyDescent="0.25">
      <c r="A137" s="12" t="s">
        <v>24</v>
      </c>
      <c r="B137" s="16">
        <f>'[5]7c - Pupil Premium Post LAC'!F199</f>
        <v>0</v>
      </c>
      <c r="C137" s="16">
        <f>'[5]7c - Pupil Premium Post LAC'!G199</f>
        <v>0</v>
      </c>
      <c r="D137" s="16">
        <f>'[5]7c - Pupil Premium Post LAC'!H199</f>
        <v>0</v>
      </c>
      <c r="E137" s="16">
        <f>'[5]7c - Pupil Premium Post LAC'!I199</f>
        <v>0</v>
      </c>
      <c r="F137" s="16">
        <f>'[5]7c - Pupil Premium Post LAC'!J199</f>
        <v>0</v>
      </c>
      <c r="G137" s="23">
        <f>'[5]7c - Pupil Premium Post LAC'!K199</f>
        <v>0</v>
      </c>
      <c r="H137" s="2"/>
      <c r="I137" s="2"/>
    </row>
    <row r="138" spans="1:9" x14ac:dyDescent="0.25">
      <c r="A138" s="12"/>
      <c r="B138" s="38"/>
      <c r="C138" s="38"/>
      <c r="D138" s="38"/>
      <c r="E138" s="38"/>
      <c r="F138" s="38"/>
      <c r="G138" s="37"/>
      <c r="H138" s="2"/>
      <c r="I138" s="2"/>
    </row>
    <row r="139" spans="1:9" ht="13.8" thickBot="1" x14ac:dyDescent="0.3">
      <c r="A139" s="6" t="s">
        <v>0</v>
      </c>
      <c r="B139" s="4">
        <f>'[5]7c - Pupil Premium Post LAC'!F200</f>
        <v>-3974</v>
      </c>
      <c r="C139" s="5">
        <f>'[5]7c - Pupil Premium Post LAC'!G200</f>
        <v>-1707.5999999999995</v>
      </c>
      <c r="D139" s="4">
        <f>'[5]7c - Pupil Premium Post LAC'!H200</f>
        <v>-922.46637929334793</v>
      </c>
      <c r="E139" s="4">
        <f>'[5]7c - Pupil Premium Post LAC'!I200</f>
        <v>-814.22153708034693</v>
      </c>
      <c r="F139" s="4">
        <f>'[5]7c - Pupil Premium Post LAC'!J200</f>
        <v>-488.37296539988984</v>
      </c>
      <c r="G139" s="3">
        <f>'[5]7c - Pupil Premium Post LAC'!K200</f>
        <v>-1058.6796708888442</v>
      </c>
      <c r="H139" s="2" t="s">
        <v>9</v>
      </c>
      <c r="I139" s="2"/>
    </row>
    <row r="140" spans="1:9" ht="13.8" thickBot="1" x14ac:dyDescent="0.3">
      <c r="A140" s="18"/>
      <c r="B140" s="11"/>
      <c r="C140" s="53"/>
      <c r="D140" s="11"/>
      <c r="E140" s="11"/>
      <c r="F140" s="11"/>
      <c r="G140" s="11"/>
      <c r="H140" s="2"/>
      <c r="I140" s="2"/>
    </row>
    <row r="141" spans="1:9" x14ac:dyDescent="0.25">
      <c r="A141" s="15" t="s">
        <v>28</v>
      </c>
      <c r="B141" s="14" t="s">
        <v>4</v>
      </c>
      <c r="C141" s="14" t="s">
        <v>4</v>
      </c>
      <c r="D141" s="14" t="s">
        <v>4</v>
      </c>
      <c r="E141" s="14" t="s">
        <v>4</v>
      </c>
      <c r="F141" s="14" t="s">
        <v>4</v>
      </c>
      <c r="G141" s="13" t="s">
        <v>4</v>
      </c>
      <c r="H141" s="2"/>
      <c r="I141" s="2"/>
    </row>
    <row r="142" spans="1:9" x14ac:dyDescent="0.25">
      <c r="A142" s="45"/>
      <c r="B142" s="41"/>
      <c r="C142" s="42"/>
      <c r="D142" s="42"/>
      <c r="E142" s="42"/>
      <c r="F142" s="42"/>
      <c r="G142" s="43"/>
      <c r="I142" s="2"/>
    </row>
    <row r="143" spans="1:9" x14ac:dyDescent="0.25">
      <c r="A143" s="19" t="s">
        <v>17</v>
      </c>
      <c r="B143" s="44"/>
      <c r="C143" s="42"/>
      <c r="D143" s="42"/>
      <c r="E143" s="42"/>
      <c r="F143" s="42"/>
      <c r="G143" s="43"/>
      <c r="H143" s="2"/>
      <c r="I143" s="2"/>
    </row>
    <row r="144" spans="1:9" x14ac:dyDescent="0.25">
      <c r="A144" s="12" t="s">
        <v>3</v>
      </c>
      <c r="B144" s="42">
        <f>'[5]7d - Pupil Premium EY'!F9</f>
        <v>0</v>
      </c>
      <c r="C144" s="42">
        <f>'[5]7d - Pupil Premium EY'!G9</f>
        <v>0</v>
      </c>
      <c r="D144" s="42">
        <f>'[5]7d - Pupil Premium EY'!H9</f>
        <v>0</v>
      </c>
      <c r="E144" s="42">
        <f>'[5]7d - Pupil Premium EY'!I9</f>
        <v>0</v>
      </c>
      <c r="F144" s="42">
        <f>'[5]7d - Pupil Premium EY'!J9</f>
        <v>0</v>
      </c>
      <c r="G144" s="23">
        <f>'[5]7d - Pupil Premium EY'!K9</f>
        <v>0</v>
      </c>
      <c r="I144" s="2"/>
    </row>
    <row r="145" spans="1:9" x14ac:dyDescent="0.25">
      <c r="A145" s="12" t="s">
        <v>27</v>
      </c>
      <c r="B145" s="16">
        <f>SUM('[5]7d - Pupil Premium EY'!F10:F21)</f>
        <v>0</v>
      </c>
      <c r="C145" s="16">
        <f>SUM('[5]7d - Pupil Premium EY'!G10:G21)</f>
        <v>0</v>
      </c>
      <c r="D145" s="16">
        <f>SUM('[5]7d - Pupil Premium EY'!H10:H21)</f>
        <v>0</v>
      </c>
      <c r="E145" s="16">
        <f>SUM('[5]7d - Pupil Premium EY'!I10:I21)</f>
        <v>0</v>
      </c>
      <c r="F145" s="16">
        <f>SUM('[5]7d - Pupil Premium EY'!J10:J21)</f>
        <v>0</v>
      </c>
      <c r="G145" s="23">
        <f>SUM('[5]7d - Pupil Premium EY'!K10:K21)</f>
        <v>0</v>
      </c>
      <c r="I145" s="2"/>
    </row>
    <row r="146" spans="1:9" x14ac:dyDescent="0.25">
      <c r="A146" s="12" t="s">
        <v>26</v>
      </c>
      <c r="B146" s="26">
        <f t="shared" ref="B146:G146" si="18">SUM(B144:B145)</f>
        <v>0</v>
      </c>
      <c r="C146" s="26">
        <f t="shared" si="18"/>
        <v>0</v>
      </c>
      <c r="D146" s="26">
        <f t="shared" si="18"/>
        <v>0</v>
      </c>
      <c r="E146" s="26">
        <f t="shared" si="18"/>
        <v>0</v>
      </c>
      <c r="F146" s="26">
        <f t="shared" si="18"/>
        <v>0</v>
      </c>
      <c r="G146" s="25">
        <f t="shared" si="18"/>
        <v>0</v>
      </c>
      <c r="I146" s="2"/>
    </row>
    <row r="147" spans="1:9" x14ac:dyDescent="0.25">
      <c r="A147" s="12"/>
      <c r="B147" s="40"/>
      <c r="C147" s="40"/>
      <c r="D147" s="40"/>
      <c r="E147" s="40"/>
      <c r="F147" s="40"/>
      <c r="G147" s="39"/>
      <c r="I147" s="2"/>
    </row>
    <row r="148" spans="1:9" x14ac:dyDescent="0.25">
      <c r="A148" s="19" t="s">
        <v>6</v>
      </c>
      <c r="B148" s="40"/>
      <c r="C148" s="40"/>
      <c r="D148" s="40"/>
      <c r="E148" s="40"/>
      <c r="F148" s="40"/>
      <c r="G148" s="39"/>
      <c r="H148" s="2"/>
      <c r="I148" s="2"/>
    </row>
    <row r="149" spans="1:9" x14ac:dyDescent="0.25">
      <c r="A149" s="12" t="s">
        <v>25</v>
      </c>
      <c r="B149" s="16">
        <f>'[5]7d - Pupil Premium EY'!F205</f>
        <v>0</v>
      </c>
      <c r="C149" s="16">
        <f>'[5]7d - Pupil Premium EY'!G205</f>
        <v>0</v>
      </c>
      <c r="D149" s="16">
        <f>'[5]7d - Pupil Premium EY'!H205</f>
        <v>0</v>
      </c>
      <c r="E149" s="16">
        <f>'[5]7d - Pupil Premium EY'!I205</f>
        <v>0</v>
      </c>
      <c r="F149" s="16">
        <f>'[5]7d - Pupil Premium EY'!J205</f>
        <v>0</v>
      </c>
      <c r="G149" s="23">
        <f>'[5]7d - Pupil Premium EY'!K205</f>
        <v>0</v>
      </c>
      <c r="H149" s="2"/>
      <c r="I149" s="2"/>
    </row>
    <row r="150" spans="1:9" x14ac:dyDescent="0.25">
      <c r="A150" s="12" t="s">
        <v>24</v>
      </c>
      <c r="B150" s="16">
        <f>'[5]7d - Pupil Premium EY'!F208</f>
        <v>0</v>
      </c>
      <c r="C150" s="16">
        <f>'[5]7d - Pupil Premium EY'!G208</f>
        <v>0</v>
      </c>
      <c r="D150" s="16">
        <f>'[5]7d - Pupil Premium EY'!H208</f>
        <v>0</v>
      </c>
      <c r="E150" s="16">
        <f>'[5]7d - Pupil Premium EY'!I208</f>
        <v>0</v>
      </c>
      <c r="F150" s="16">
        <f>'[5]7d - Pupil Premium EY'!J208</f>
        <v>0</v>
      </c>
      <c r="G150" s="23">
        <f>'[5]7d - Pupil Premium EY'!K208</f>
        <v>0</v>
      </c>
      <c r="H150" s="2"/>
      <c r="I150" s="2"/>
    </row>
    <row r="151" spans="1:9" x14ac:dyDescent="0.25">
      <c r="A151" s="12"/>
      <c r="B151" s="38"/>
      <c r="C151" s="38"/>
      <c r="D151" s="38"/>
      <c r="E151" s="38"/>
      <c r="F151" s="38"/>
      <c r="G151" s="37"/>
      <c r="H151" s="2"/>
      <c r="I151" s="2"/>
    </row>
    <row r="152" spans="1:9" ht="13.8" thickBot="1" x14ac:dyDescent="0.3">
      <c r="A152" s="6" t="s">
        <v>0</v>
      </c>
      <c r="B152" s="4">
        <f>'[5]7d - Pupil Premium EY'!F209</f>
        <v>0</v>
      </c>
      <c r="C152" s="5">
        <f>'[5]7d - Pupil Premium EY'!G209</f>
        <v>0</v>
      </c>
      <c r="D152" s="4">
        <f>'[5]7d - Pupil Premium EY'!H209</f>
        <v>0</v>
      </c>
      <c r="E152" s="4">
        <f>'[5]7d - Pupil Premium EY'!I209</f>
        <v>0</v>
      </c>
      <c r="F152" s="4">
        <f>'[5]7d - Pupil Premium EY'!J209</f>
        <v>0</v>
      </c>
      <c r="G152" s="3">
        <f>'[5]7d - Pupil Premium EY'!K209</f>
        <v>0</v>
      </c>
      <c r="H152" s="2" t="s">
        <v>9</v>
      </c>
      <c r="I152" s="2"/>
    </row>
    <row r="153" spans="1:9" ht="13.8" thickBot="1" x14ac:dyDescent="0.3">
      <c r="A153" s="18"/>
      <c r="B153" s="11"/>
      <c r="C153" s="53"/>
      <c r="D153" s="11"/>
      <c r="E153" s="11"/>
      <c r="F153" s="11"/>
      <c r="G153" s="11"/>
      <c r="H153" s="2"/>
      <c r="I153" s="2"/>
    </row>
    <row r="154" spans="1:9" x14ac:dyDescent="0.25">
      <c r="A154" s="33" t="s">
        <v>23</v>
      </c>
      <c r="B154" s="14" t="s">
        <v>4</v>
      </c>
      <c r="C154" s="14" t="s">
        <v>4</v>
      </c>
      <c r="D154" s="14" t="s">
        <v>4</v>
      </c>
      <c r="E154" s="14" t="s">
        <v>4</v>
      </c>
      <c r="F154" s="14" t="s">
        <v>4</v>
      </c>
      <c r="G154" s="13" t="s">
        <v>4</v>
      </c>
      <c r="H154" s="2"/>
      <c r="I154" s="2"/>
    </row>
    <row r="155" spans="1:9" x14ac:dyDescent="0.25">
      <c r="A155" s="19"/>
      <c r="B155" s="11"/>
      <c r="C155" s="11"/>
      <c r="D155" s="11"/>
      <c r="E155" s="52"/>
      <c r="F155" s="11"/>
      <c r="G155" s="10"/>
      <c r="I155" s="2"/>
    </row>
    <row r="156" spans="1:9" x14ac:dyDescent="0.25">
      <c r="A156" s="20" t="s">
        <v>17</v>
      </c>
      <c r="B156" s="11"/>
      <c r="C156" s="35"/>
      <c r="D156" s="35"/>
      <c r="E156" s="51"/>
      <c r="F156" s="35"/>
      <c r="G156" s="34"/>
      <c r="H156" s="2"/>
      <c r="I156" s="2"/>
    </row>
    <row r="157" spans="1:9" ht="12.75" customHeight="1" x14ac:dyDescent="0.25">
      <c r="A157" s="12" t="s">
        <v>3</v>
      </c>
      <c r="B157" s="16">
        <f>'[5]8 - PE and Sport'!F11</f>
        <v>-7266</v>
      </c>
      <c r="C157" s="16">
        <f>'[5]8 - PE and Sport'!G11</f>
        <v>-1259</v>
      </c>
      <c r="D157" s="16">
        <f>'[5]8 - PE and Sport'!H11</f>
        <v>-522.66666666666788</v>
      </c>
      <c r="E157" s="16">
        <f>'[5]8 - PE and Sport'!I11</f>
        <v>-2532.6666666666715</v>
      </c>
      <c r="F157" s="16">
        <f>'[5]8 - PE and Sport'!J11</f>
        <v>-4767.2666666666701</v>
      </c>
      <c r="G157" s="23">
        <f>'[5]8 - PE and Sport'!K11</f>
        <v>-6720.9586666666728</v>
      </c>
      <c r="H157" s="2"/>
      <c r="I157" s="2"/>
    </row>
    <row r="158" spans="1:9" x14ac:dyDescent="0.25">
      <c r="A158" s="9" t="s">
        <v>11</v>
      </c>
      <c r="B158" s="35">
        <f>'[5]8 - PE and Sport'!F12</f>
        <v>-7767</v>
      </c>
      <c r="C158" s="35">
        <f>'[5]8 - PE and Sport'!G12</f>
        <v>-7767</v>
      </c>
      <c r="D158" s="35">
        <f>'[5]8 - PE and Sport'!H12</f>
        <v>-7783.3333333333339</v>
      </c>
      <c r="E158" s="35">
        <f>'[5]8 - PE and Sport'!I12</f>
        <v>-7783.3333333333339</v>
      </c>
      <c r="F158" s="35">
        <f>'[5]8 - PE and Sport'!J12</f>
        <v>-7783.3333333333339</v>
      </c>
      <c r="G158" s="34">
        <f>'[5]8 - PE and Sport'!K12</f>
        <v>-7783.3333333333339</v>
      </c>
      <c r="H158" s="2"/>
      <c r="I158" s="2"/>
    </row>
    <row r="159" spans="1:9" x14ac:dyDescent="0.25">
      <c r="A159" s="9" t="s">
        <v>10</v>
      </c>
      <c r="B159" s="35">
        <f>'[5]8 - PE and Sport'!F13</f>
        <v>-10879</v>
      </c>
      <c r="C159" s="35">
        <f>'[5]8 - PE and Sport'!G13</f>
        <v>-10896.666666666668</v>
      </c>
      <c r="D159" s="35">
        <f>'[5]8 - PE and Sport'!H13</f>
        <v>-10896.666666666668</v>
      </c>
      <c r="E159" s="35">
        <f>'[5]8 - PE and Sport'!I13</f>
        <v>-10896.666666666668</v>
      </c>
      <c r="F159" s="35">
        <f>'[5]8 - PE and Sport'!J13</f>
        <v>-10896.666666666668</v>
      </c>
      <c r="G159" s="34">
        <f>'[5]8 - PE and Sport'!K13</f>
        <v>-10896.666666666668</v>
      </c>
      <c r="H159" s="2"/>
      <c r="I159" s="2"/>
    </row>
    <row r="160" spans="1:9" x14ac:dyDescent="0.25">
      <c r="A160" s="9" t="str">
        <f>'[5]8 - PE and Sport'!B14</f>
        <v>Mini Closedown Surplus Adjustment</v>
      </c>
      <c r="B160" s="50">
        <f>'[5]8 - PE and Sport'!F14</f>
        <v>0</v>
      </c>
      <c r="C160" s="50">
        <f>'[5]8 - PE and Sport'!G14</f>
        <v>0</v>
      </c>
      <c r="D160" s="50">
        <f>'[5]8 - PE and Sport'!H14</f>
        <v>0</v>
      </c>
      <c r="E160" s="50">
        <f>'[5]8 - PE and Sport'!I14</f>
        <v>0</v>
      </c>
      <c r="F160" s="50">
        <f>'[5]8 - PE and Sport'!J14</f>
        <v>0</v>
      </c>
      <c r="G160" s="49">
        <f>'[5]8 - PE and Sport'!K14</f>
        <v>0</v>
      </c>
      <c r="H160" s="2"/>
      <c r="I160" s="2"/>
    </row>
    <row r="161" spans="1:9" x14ac:dyDescent="0.25">
      <c r="A161" s="20" t="s">
        <v>7</v>
      </c>
      <c r="B161" s="47">
        <f>'[5]8 - PE and Sport'!F15</f>
        <v>-25912</v>
      </c>
      <c r="C161" s="47">
        <f>'[5]8 - PE and Sport'!G15</f>
        <v>-19922.666666666668</v>
      </c>
      <c r="D161" s="47">
        <f>'[5]8 - PE and Sport'!H15</f>
        <v>-19202.666666666672</v>
      </c>
      <c r="E161" s="47">
        <f>'[5]8 - PE and Sport'!I15</f>
        <v>-21212.666666666672</v>
      </c>
      <c r="F161" s="47">
        <f>'[5]8 - PE and Sport'!J15</f>
        <v>-23447.26666666667</v>
      </c>
      <c r="G161" s="46">
        <f>'[5]8 - PE and Sport'!K15</f>
        <v>-25400.958666666673</v>
      </c>
      <c r="H161" s="2"/>
      <c r="I161" s="2"/>
    </row>
    <row r="162" spans="1:9" x14ac:dyDescent="0.25">
      <c r="A162" s="12"/>
      <c r="B162" s="35"/>
      <c r="C162" s="35"/>
      <c r="D162" s="35"/>
      <c r="E162" s="35"/>
      <c r="F162" s="35"/>
      <c r="G162" s="34"/>
      <c r="H162" s="2"/>
      <c r="I162" s="2"/>
    </row>
    <row r="163" spans="1:9" x14ac:dyDescent="0.25">
      <c r="A163" s="19" t="s">
        <v>6</v>
      </c>
      <c r="B163" s="35">
        <f>'[5]8 - PE and Sport'!F191</f>
        <v>24653</v>
      </c>
      <c r="C163" s="35">
        <f>'[5]8 - PE and Sport'!G191</f>
        <v>19400</v>
      </c>
      <c r="D163" s="35">
        <f>'[5]8 - PE and Sport'!H191</f>
        <v>16670</v>
      </c>
      <c r="E163" s="35">
        <f>'[5]8 - PE and Sport'!I191</f>
        <v>16445.400000000001</v>
      </c>
      <c r="F163" s="35">
        <f>'[5]8 - PE and Sport'!J191</f>
        <v>16726.307999999997</v>
      </c>
      <c r="G163" s="23">
        <f>'[5]8 - PE and Sport'!K191</f>
        <v>17012.834159999999</v>
      </c>
      <c r="H163" s="2"/>
      <c r="I163" s="2"/>
    </row>
    <row r="164" spans="1:9" x14ac:dyDescent="0.25">
      <c r="A164" s="19"/>
      <c r="B164" s="48"/>
      <c r="C164" s="48"/>
      <c r="D164" s="48"/>
      <c r="E164" s="48"/>
      <c r="F164" s="48"/>
      <c r="G164" s="37"/>
      <c r="H164" s="2"/>
      <c r="I164" s="2"/>
    </row>
    <row r="165" spans="1:9" ht="13.8" thickBot="1" x14ac:dyDescent="0.3">
      <c r="A165" s="6" t="s">
        <v>0</v>
      </c>
      <c r="B165" s="4">
        <f>'[5]8 - PE and Sport'!F193</f>
        <v>-1259</v>
      </c>
      <c r="C165" s="5">
        <f>'[5]8 - PE and Sport'!G193</f>
        <v>-522.66666666666788</v>
      </c>
      <c r="D165" s="4">
        <f>'[5]8 - PE and Sport'!H193</f>
        <v>-2532.6666666666715</v>
      </c>
      <c r="E165" s="4">
        <f>'[5]8 - PE and Sport'!I193</f>
        <v>-4767.2666666666701</v>
      </c>
      <c r="F165" s="4">
        <f>'[5]8 - PE and Sport'!J193</f>
        <v>-6720.9586666666728</v>
      </c>
      <c r="G165" s="3">
        <f>'[5]8 - PE and Sport'!K193</f>
        <v>-8388.1245066666743</v>
      </c>
      <c r="H165" s="2" t="s">
        <v>9</v>
      </c>
      <c r="I165" s="2"/>
    </row>
    <row r="166" spans="1:9" ht="13.8" thickBot="1" x14ac:dyDescent="0.3">
      <c r="A166" s="12"/>
      <c r="B166" s="11"/>
      <c r="C166" s="35"/>
      <c r="D166" s="35"/>
      <c r="E166" s="35"/>
      <c r="F166" s="35"/>
      <c r="G166" s="35"/>
      <c r="H166" s="2"/>
      <c r="I166" s="2"/>
    </row>
    <row r="167" spans="1:9" x14ac:dyDescent="0.25">
      <c r="A167" s="33" t="s">
        <v>22</v>
      </c>
      <c r="B167" s="14" t="s">
        <v>4</v>
      </c>
      <c r="C167" s="14" t="s">
        <v>4</v>
      </c>
      <c r="D167" s="14" t="s">
        <v>4</v>
      </c>
      <c r="E167" s="14" t="s">
        <v>4</v>
      </c>
      <c r="F167" s="14" t="s">
        <v>4</v>
      </c>
      <c r="G167" s="13" t="s">
        <v>4</v>
      </c>
      <c r="H167" s="2"/>
      <c r="I167" s="2"/>
    </row>
    <row r="168" spans="1:9" x14ac:dyDescent="0.25">
      <c r="A168" s="12"/>
      <c r="B168" s="11"/>
      <c r="C168" s="35"/>
      <c r="D168" s="35"/>
      <c r="E168" s="35"/>
      <c r="F168" s="35"/>
      <c r="G168" s="10"/>
      <c r="I168" s="2"/>
    </row>
    <row r="169" spans="1:9" x14ac:dyDescent="0.25">
      <c r="A169" s="20" t="s">
        <v>17</v>
      </c>
      <c r="B169" s="11"/>
      <c r="C169" s="35"/>
      <c r="D169" s="35"/>
      <c r="E169" s="35"/>
      <c r="F169" s="35"/>
      <c r="G169" s="34"/>
      <c r="H169" s="2"/>
      <c r="I169" s="2"/>
    </row>
    <row r="170" spans="1:9" x14ac:dyDescent="0.25">
      <c r="A170" s="12" t="s">
        <v>3</v>
      </c>
      <c r="B170" s="16">
        <f>'[5]8a - UIFSM'!F9</f>
        <v>-18800</v>
      </c>
      <c r="C170" s="16">
        <f>'[5]8a - UIFSM'!G9</f>
        <v>-4916</v>
      </c>
      <c r="D170" s="16">
        <f>'[5]8a - UIFSM'!H9</f>
        <v>1411</v>
      </c>
      <c r="E170" s="16">
        <f>'[5]8a - UIFSM'!I9</f>
        <v>-540.17890024324151</v>
      </c>
      <c r="F170" s="16">
        <f>'[5]8a - UIFSM'!J9</f>
        <v>-2274.8449564962139</v>
      </c>
      <c r="G170" s="23">
        <f>'[5]8a - UIFSM'!K9</f>
        <v>-3784.3376549993045</v>
      </c>
      <c r="H170" s="2"/>
      <c r="I170" s="2"/>
    </row>
    <row r="171" spans="1:9" x14ac:dyDescent="0.25">
      <c r="A171" s="9" t="s">
        <v>11</v>
      </c>
      <c r="B171" s="35">
        <f>'[5]8a - UIFSM'!F10</f>
        <v>-6051</v>
      </c>
      <c r="C171" s="35">
        <f>'[5]8a - UIFSM'!G10</f>
        <v>-10589</v>
      </c>
      <c r="D171" s="35">
        <f>'[5]8a - UIFSM'!H10</f>
        <v>-10589</v>
      </c>
      <c r="E171" s="35">
        <f>'[5]8a - UIFSM'!I10</f>
        <v>-10589</v>
      </c>
      <c r="F171" s="35">
        <f>'[5]8a - UIFSM'!J10</f>
        <v>-10589</v>
      </c>
      <c r="G171" s="34">
        <f>'[5]8a - UIFSM'!K10</f>
        <v>-10589</v>
      </c>
      <c r="H171" s="2"/>
      <c r="I171" s="2"/>
    </row>
    <row r="172" spans="1:9" x14ac:dyDescent="0.25">
      <c r="A172" s="9" t="s">
        <v>10</v>
      </c>
      <c r="B172" s="35">
        <f>'[5]8a - UIFSM'!F11</f>
        <v>-14825</v>
      </c>
      <c r="C172" s="35">
        <f>'[5]8a - UIFSM'!G11</f>
        <v>-14825</v>
      </c>
      <c r="D172" s="35">
        <f>'[5]8a - UIFSM'!H11</f>
        <v>-14825</v>
      </c>
      <c r="E172" s="35">
        <f>'[5]8a - UIFSM'!I11</f>
        <v>-14825</v>
      </c>
      <c r="F172" s="35">
        <f>'[5]8a - UIFSM'!J11</f>
        <v>-14825</v>
      </c>
      <c r="G172" s="34">
        <f>'[5]8a - UIFSM'!K11</f>
        <v>-14825</v>
      </c>
      <c r="H172" s="2"/>
      <c r="I172" s="2"/>
    </row>
    <row r="173" spans="1:9" x14ac:dyDescent="0.25">
      <c r="A173" s="20" t="s">
        <v>7</v>
      </c>
      <c r="B173" s="47">
        <f t="shared" ref="B173:G173" si="19">SUM(B170:B172)</f>
        <v>-39676</v>
      </c>
      <c r="C173" s="47">
        <f t="shared" si="19"/>
        <v>-30330</v>
      </c>
      <c r="D173" s="47">
        <f t="shared" si="19"/>
        <v>-24003</v>
      </c>
      <c r="E173" s="47">
        <f t="shared" si="19"/>
        <v>-25954.178900243242</v>
      </c>
      <c r="F173" s="47">
        <f t="shared" si="19"/>
        <v>-27688.844956496214</v>
      </c>
      <c r="G173" s="46">
        <f t="shared" si="19"/>
        <v>-29198.337654999305</v>
      </c>
      <c r="H173" s="2"/>
      <c r="I173" s="2"/>
    </row>
    <row r="174" spans="1:9" x14ac:dyDescent="0.25">
      <c r="A174" s="12"/>
      <c r="B174" s="35"/>
      <c r="C174" s="35"/>
      <c r="D174" s="35"/>
      <c r="E174" s="35"/>
      <c r="F174" s="35"/>
      <c r="G174" s="34"/>
      <c r="H174" s="2"/>
      <c r="I174" s="2"/>
    </row>
    <row r="175" spans="1:9" x14ac:dyDescent="0.25">
      <c r="A175" s="19" t="s">
        <v>6</v>
      </c>
      <c r="B175" s="35">
        <f>'[5]8a - UIFSM'!F173</f>
        <v>34760</v>
      </c>
      <c r="C175" s="35">
        <f>'[5]8a - UIFSM'!G173</f>
        <v>31741</v>
      </c>
      <c r="D175" s="35">
        <f>'[5]8a - UIFSM'!H173</f>
        <v>23462.821099756758</v>
      </c>
      <c r="E175" s="35">
        <f>'[5]8a - UIFSM'!I173</f>
        <v>23679.333943747028</v>
      </c>
      <c r="F175" s="35">
        <f>'[5]8a - UIFSM'!J173</f>
        <v>23904.507301496909</v>
      </c>
      <c r="G175" s="23">
        <f>'[5]8a - UIFSM'!K173</f>
        <v>24138.687593556784</v>
      </c>
      <c r="H175" s="2"/>
      <c r="I175" s="2"/>
    </row>
    <row r="176" spans="1:9" x14ac:dyDescent="0.25">
      <c r="A176" s="19"/>
      <c r="B176" s="35"/>
      <c r="C176" s="35"/>
      <c r="D176" s="35"/>
      <c r="E176" s="35"/>
      <c r="F176" s="35"/>
      <c r="G176" s="37"/>
      <c r="H176" s="2"/>
      <c r="I176" s="2"/>
    </row>
    <row r="177" spans="1:9" ht="13.8" thickBot="1" x14ac:dyDescent="0.3">
      <c r="A177" s="6" t="s">
        <v>0</v>
      </c>
      <c r="B177" s="4">
        <f>'[5]8a - UIFSM'!F175</f>
        <v>-4916</v>
      </c>
      <c r="C177" s="5">
        <f>'[5]8a - UIFSM'!G175</f>
        <v>1411</v>
      </c>
      <c r="D177" s="4">
        <f>'[5]8a - UIFSM'!H175</f>
        <v>-540.17890024324151</v>
      </c>
      <c r="E177" s="4">
        <f>'[5]8a - UIFSM'!I175</f>
        <v>-2274.8449564962139</v>
      </c>
      <c r="F177" s="4">
        <f>'[5]8a - UIFSM'!J175</f>
        <v>-3784.3376549993045</v>
      </c>
      <c r="G177" s="3">
        <f>'[5]8a - UIFSM'!K175</f>
        <v>-5059.6500614425204</v>
      </c>
      <c r="H177" s="2" t="s">
        <v>9</v>
      </c>
      <c r="I177" s="2"/>
    </row>
    <row r="178" spans="1:9" ht="13.8" thickBot="1" x14ac:dyDescent="0.3">
      <c r="A178" s="36"/>
      <c r="B178" s="11"/>
      <c r="C178" s="35"/>
      <c r="D178" s="35"/>
      <c r="E178" s="35"/>
      <c r="F178" s="35"/>
      <c r="G178" s="35"/>
      <c r="H178" s="2"/>
      <c r="I178" s="2"/>
    </row>
    <row r="179" spans="1:9" x14ac:dyDescent="0.25">
      <c r="A179" s="15" t="s">
        <v>21</v>
      </c>
      <c r="B179" s="14" t="s">
        <v>4</v>
      </c>
      <c r="C179" s="14" t="s">
        <v>4</v>
      </c>
      <c r="D179" s="14" t="s">
        <v>4</v>
      </c>
      <c r="E179" s="14" t="s">
        <v>4</v>
      </c>
      <c r="F179" s="14" t="s">
        <v>4</v>
      </c>
      <c r="G179" s="13" t="s">
        <v>4</v>
      </c>
      <c r="H179" s="2"/>
      <c r="I179" s="2"/>
    </row>
    <row r="180" spans="1:9" x14ac:dyDescent="0.25">
      <c r="A180" s="45"/>
      <c r="B180" s="41"/>
      <c r="C180" s="42"/>
      <c r="D180" s="42"/>
      <c r="E180" s="42"/>
      <c r="F180" s="42"/>
      <c r="G180" s="43"/>
      <c r="H180" s="2"/>
      <c r="I180" s="2"/>
    </row>
    <row r="181" spans="1:9" x14ac:dyDescent="0.25">
      <c r="A181" s="19" t="s">
        <v>17</v>
      </c>
      <c r="B181" s="44"/>
      <c r="C181" s="42"/>
      <c r="D181" s="42"/>
      <c r="E181" s="42"/>
      <c r="F181" s="42"/>
      <c r="G181" s="43"/>
      <c r="H181" s="2"/>
      <c r="I181" s="2"/>
    </row>
    <row r="182" spans="1:9" x14ac:dyDescent="0.25">
      <c r="A182" s="12" t="s">
        <v>3</v>
      </c>
      <c r="B182" s="16">
        <f>'[5]8b - Vulnerable Bursary'!F9</f>
        <v>0</v>
      </c>
      <c r="C182" s="16">
        <f>'[5]8b - Vulnerable Bursary'!G9</f>
        <v>0</v>
      </c>
      <c r="D182" s="16">
        <f>'[5]8b - Vulnerable Bursary'!H9</f>
        <v>0</v>
      </c>
      <c r="E182" s="16">
        <f>'[5]8b - Vulnerable Bursary'!I9</f>
        <v>0</v>
      </c>
      <c r="F182" s="16">
        <f>'[5]8b - Vulnerable Bursary'!J9</f>
        <v>0</v>
      </c>
      <c r="G182" s="23">
        <f>'[5]8b - Vulnerable Bursary'!K9</f>
        <v>0</v>
      </c>
      <c r="H182" s="2"/>
      <c r="I182" s="2"/>
    </row>
    <row r="183" spans="1:9" x14ac:dyDescent="0.25">
      <c r="A183" s="12" t="s">
        <v>20</v>
      </c>
      <c r="B183" s="42">
        <f>'[5]8b - Vulnerable Bursary'!F10</f>
        <v>0</v>
      </c>
      <c r="C183" s="42">
        <f>'[5]8b - Vulnerable Bursary'!G10</f>
        <v>0</v>
      </c>
      <c r="D183" s="42">
        <f>'[5]8b - Vulnerable Bursary'!H10</f>
        <v>0</v>
      </c>
      <c r="E183" s="42">
        <f>'[5]8b - Vulnerable Bursary'!I10</f>
        <v>0</v>
      </c>
      <c r="F183" s="42">
        <f>'[5]8b - Vulnerable Bursary'!J10</f>
        <v>0</v>
      </c>
      <c r="G183" s="34">
        <f>'[5]8b - Vulnerable Bursary'!K10</f>
        <v>0</v>
      </c>
      <c r="H183" s="2"/>
      <c r="I183" s="2"/>
    </row>
    <row r="184" spans="1:9" x14ac:dyDescent="0.25">
      <c r="A184" s="12" t="s">
        <v>19</v>
      </c>
      <c r="B184" s="26">
        <f t="shared" ref="B184:G184" si="20">SUM(B182:B183)</f>
        <v>0</v>
      </c>
      <c r="C184" s="26">
        <f t="shared" si="20"/>
        <v>0</v>
      </c>
      <c r="D184" s="26">
        <f t="shared" si="20"/>
        <v>0</v>
      </c>
      <c r="E184" s="26">
        <f t="shared" si="20"/>
        <v>0</v>
      </c>
      <c r="F184" s="26">
        <f t="shared" si="20"/>
        <v>0</v>
      </c>
      <c r="G184" s="25">
        <f t="shared" si="20"/>
        <v>0</v>
      </c>
      <c r="H184" s="2"/>
      <c r="I184" s="2"/>
    </row>
    <row r="185" spans="1:9" x14ac:dyDescent="0.25">
      <c r="A185" s="12"/>
      <c r="B185" s="41"/>
      <c r="C185" s="40"/>
      <c r="D185" s="40"/>
      <c r="E185" s="40"/>
      <c r="F185" s="40"/>
      <c r="G185" s="39"/>
      <c r="H185" s="2"/>
      <c r="I185" s="2"/>
    </row>
    <row r="186" spans="1:9" x14ac:dyDescent="0.25">
      <c r="A186" s="19" t="s">
        <v>6</v>
      </c>
      <c r="B186" s="16">
        <f>'[5]8b - Vulnerable Bursary'!F276</f>
        <v>0</v>
      </c>
      <c r="C186" s="16">
        <f>'[5]8b - Vulnerable Bursary'!G276</f>
        <v>0</v>
      </c>
      <c r="D186" s="16">
        <f>'[5]8b - Vulnerable Bursary'!H276</f>
        <v>0</v>
      </c>
      <c r="E186" s="16">
        <f>'[5]8b - Vulnerable Bursary'!I276</f>
        <v>0</v>
      </c>
      <c r="F186" s="16">
        <f>'[5]8b - Vulnerable Bursary'!J276</f>
        <v>0</v>
      </c>
      <c r="G186" s="34">
        <f>'[5]8b - Vulnerable Bursary'!K276</f>
        <v>0</v>
      </c>
      <c r="H186" s="2"/>
      <c r="I186" s="2"/>
    </row>
    <row r="187" spans="1:9" x14ac:dyDescent="0.25">
      <c r="A187" s="12"/>
      <c r="B187" s="38"/>
      <c r="C187" s="38"/>
      <c r="D187" s="38"/>
      <c r="E187" s="38"/>
      <c r="F187" s="38"/>
      <c r="G187" s="37"/>
      <c r="H187" s="2"/>
      <c r="I187" s="2"/>
    </row>
    <row r="188" spans="1:9" ht="13.8" thickBot="1" x14ac:dyDescent="0.3">
      <c r="A188" s="6" t="s">
        <v>0</v>
      </c>
      <c r="B188" s="4">
        <f>'[5]8b - Vulnerable Bursary'!F278</f>
        <v>0</v>
      </c>
      <c r="C188" s="5">
        <f>'[5]8b - Vulnerable Bursary'!G278</f>
        <v>0</v>
      </c>
      <c r="D188" s="4">
        <f>'[5]8b - Vulnerable Bursary'!H278</f>
        <v>0</v>
      </c>
      <c r="E188" s="4">
        <f>'[5]8b - Vulnerable Bursary'!I278</f>
        <v>0</v>
      </c>
      <c r="F188" s="4">
        <f>'[5]8b - Vulnerable Bursary'!J278</f>
        <v>0</v>
      </c>
      <c r="G188" s="3">
        <f>'[5]8b - Vulnerable Bursary'!K278</f>
        <v>0</v>
      </c>
      <c r="H188" s="2" t="s">
        <v>9</v>
      </c>
      <c r="I188" s="2"/>
    </row>
    <row r="189" spans="1:9" ht="13.8" thickBot="1" x14ac:dyDescent="0.3">
      <c r="A189" s="36"/>
      <c r="B189" s="11"/>
      <c r="C189" s="35"/>
      <c r="D189" s="35"/>
      <c r="E189" s="35"/>
      <c r="F189" s="35"/>
      <c r="G189" s="35"/>
      <c r="H189" s="2"/>
      <c r="I189" s="2"/>
    </row>
    <row r="190" spans="1:9" x14ac:dyDescent="0.25">
      <c r="A190" s="15" t="s">
        <v>18</v>
      </c>
      <c r="B190" s="14" t="s">
        <v>4</v>
      </c>
      <c r="C190" s="14" t="s">
        <v>4</v>
      </c>
      <c r="D190" s="14" t="s">
        <v>4</v>
      </c>
      <c r="E190" s="14" t="s">
        <v>4</v>
      </c>
      <c r="F190" s="14" t="s">
        <v>4</v>
      </c>
      <c r="G190" s="13" t="s">
        <v>4</v>
      </c>
      <c r="H190" s="2"/>
      <c r="I190" s="2"/>
    </row>
    <row r="191" spans="1:9" x14ac:dyDescent="0.25">
      <c r="A191" s="45"/>
      <c r="B191" s="41"/>
      <c r="C191" s="42"/>
      <c r="D191" s="42"/>
      <c r="E191" s="42"/>
      <c r="F191" s="42"/>
      <c r="G191" s="43"/>
      <c r="H191" s="2"/>
      <c r="I191" s="2"/>
    </row>
    <row r="192" spans="1:9" x14ac:dyDescent="0.25">
      <c r="A192" s="19" t="s">
        <v>17</v>
      </c>
      <c r="B192" s="44"/>
      <c r="C192" s="42"/>
      <c r="D192" s="42"/>
      <c r="E192" s="42"/>
      <c r="F192" s="42"/>
      <c r="G192" s="43"/>
      <c r="H192" s="2"/>
      <c r="I192" s="2"/>
    </row>
    <row r="193" spans="1:9" x14ac:dyDescent="0.25">
      <c r="A193" s="12" t="s">
        <v>3</v>
      </c>
      <c r="B193" s="16">
        <f>'[5]8c - 16-19 Bursary'!F9</f>
        <v>0</v>
      </c>
      <c r="C193" s="16">
        <f>'[5]8c - 16-19 Bursary'!G9</f>
        <v>0</v>
      </c>
      <c r="D193" s="16">
        <f>'[5]8c - 16-19 Bursary'!H9</f>
        <v>0</v>
      </c>
      <c r="E193" s="16">
        <f>'[5]8c - 16-19 Bursary'!I9</f>
        <v>0</v>
      </c>
      <c r="F193" s="16">
        <f>'[5]8c - 16-19 Bursary'!J9</f>
        <v>0</v>
      </c>
      <c r="G193" s="23">
        <f>'[5]8c - 16-19 Bursary'!K9</f>
        <v>0</v>
      </c>
      <c r="H193" s="2"/>
      <c r="I193" s="2"/>
    </row>
    <row r="194" spans="1:9" x14ac:dyDescent="0.25">
      <c r="A194" s="12" t="s">
        <v>11</v>
      </c>
      <c r="B194" s="42">
        <f>'[5]8c - 16-19 Bursary'!F10</f>
        <v>0</v>
      </c>
      <c r="C194" s="42">
        <f>'[5]8c - 16-19 Bursary'!G10</f>
        <v>0</v>
      </c>
      <c r="D194" s="42">
        <f>'[5]8c - 16-19 Bursary'!H10</f>
        <v>0</v>
      </c>
      <c r="E194" s="42">
        <f>'[5]8c - 16-19 Bursary'!I10</f>
        <v>0</v>
      </c>
      <c r="F194" s="42">
        <f>'[5]8c - 16-19 Bursary'!J10</f>
        <v>0</v>
      </c>
      <c r="G194" s="34">
        <f>'[5]8c - 16-19 Bursary'!K10</f>
        <v>0</v>
      </c>
      <c r="H194" s="2"/>
      <c r="I194" s="2"/>
    </row>
    <row r="195" spans="1:9" x14ac:dyDescent="0.25">
      <c r="A195" s="12" t="s">
        <v>10</v>
      </c>
      <c r="B195" s="42">
        <f>'[5]8c - 16-19 Bursary'!F11</f>
        <v>0</v>
      </c>
      <c r="C195" s="42">
        <f>'[5]8c - 16-19 Bursary'!G11</f>
        <v>0</v>
      </c>
      <c r="D195" s="42">
        <f>'[5]8c - 16-19 Bursary'!H11</f>
        <v>0</v>
      </c>
      <c r="E195" s="42">
        <f>'[5]8c - 16-19 Bursary'!I11</f>
        <v>0</v>
      </c>
      <c r="F195" s="42">
        <f>'[5]8c - 16-19 Bursary'!J11</f>
        <v>0</v>
      </c>
      <c r="G195" s="34">
        <f>'[5]8c - 16-19 Bursary'!K11</f>
        <v>0</v>
      </c>
      <c r="H195" s="2"/>
      <c r="I195" s="2"/>
    </row>
    <row r="196" spans="1:9" x14ac:dyDescent="0.25">
      <c r="A196" s="12" t="s">
        <v>16</v>
      </c>
      <c r="B196" s="26">
        <f t="shared" ref="B196:G196" si="21">SUM(B193:B195)</f>
        <v>0</v>
      </c>
      <c r="C196" s="26">
        <f t="shared" si="21"/>
        <v>0</v>
      </c>
      <c r="D196" s="26">
        <f t="shared" si="21"/>
        <v>0</v>
      </c>
      <c r="E196" s="26">
        <f t="shared" si="21"/>
        <v>0</v>
      </c>
      <c r="F196" s="26">
        <f t="shared" si="21"/>
        <v>0</v>
      </c>
      <c r="G196" s="25">
        <f t="shared" si="21"/>
        <v>0</v>
      </c>
      <c r="H196" s="2"/>
      <c r="I196" s="2"/>
    </row>
    <row r="197" spans="1:9" x14ac:dyDescent="0.25">
      <c r="A197" s="12"/>
      <c r="B197" s="41"/>
      <c r="C197" s="40"/>
      <c r="D197" s="40"/>
      <c r="E197" s="40"/>
      <c r="F197" s="40"/>
      <c r="G197" s="39"/>
      <c r="H197" s="2"/>
      <c r="I197" s="2"/>
    </row>
    <row r="198" spans="1:9" x14ac:dyDescent="0.25">
      <c r="A198" s="19" t="s">
        <v>6</v>
      </c>
      <c r="B198" s="16">
        <f>'[5]8c - 16-19 Bursary'!F277</f>
        <v>0</v>
      </c>
      <c r="C198" s="16">
        <f>'[5]8c - 16-19 Bursary'!G277</f>
        <v>0</v>
      </c>
      <c r="D198" s="16">
        <f>'[5]8c - 16-19 Bursary'!H277</f>
        <v>0</v>
      </c>
      <c r="E198" s="16">
        <f>'[5]8c - 16-19 Bursary'!I277</f>
        <v>0</v>
      </c>
      <c r="F198" s="16">
        <f>'[5]8c - 16-19 Bursary'!J277</f>
        <v>0</v>
      </c>
      <c r="G198" s="23">
        <f>'[5]8c - 16-19 Bursary'!K277</f>
        <v>0</v>
      </c>
      <c r="H198" s="2"/>
      <c r="I198" s="2"/>
    </row>
    <row r="199" spans="1:9" x14ac:dyDescent="0.25">
      <c r="A199" s="12"/>
      <c r="B199" s="38"/>
      <c r="C199" s="38"/>
      <c r="D199" s="38"/>
      <c r="E199" s="38"/>
      <c r="F199" s="38"/>
      <c r="G199" s="37"/>
      <c r="H199" s="2"/>
      <c r="I199" s="2"/>
    </row>
    <row r="200" spans="1:9" ht="13.8" thickBot="1" x14ac:dyDescent="0.3">
      <c r="A200" s="6" t="s">
        <v>0</v>
      </c>
      <c r="B200" s="4">
        <f>'[5]8c - 16-19 Bursary'!F279</f>
        <v>0</v>
      </c>
      <c r="C200" s="5">
        <f>'[5]8c - 16-19 Bursary'!G279</f>
        <v>0</v>
      </c>
      <c r="D200" s="4">
        <f>'[5]8c - 16-19 Bursary'!H279</f>
        <v>0</v>
      </c>
      <c r="E200" s="4">
        <f>'[5]8c - 16-19 Bursary'!I279</f>
        <v>0</v>
      </c>
      <c r="F200" s="4">
        <f>'[5]8c - 16-19 Bursary'!J279</f>
        <v>0</v>
      </c>
      <c r="G200" s="3">
        <f>'[5]8c - 16-19 Bursary'!K279</f>
        <v>0</v>
      </c>
      <c r="H200" s="2" t="s">
        <v>9</v>
      </c>
      <c r="I200" s="2"/>
    </row>
    <row r="201" spans="1:9" ht="13.8" thickBot="1" x14ac:dyDescent="0.3">
      <c r="A201" s="36"/>
      <c r="B201" s="11"/>
      <c r="C201" s="35"/>
      <c r="D201" s="35"/>
      <c r="E201" s="35"/>
      <c r="F201" s="35"/>
      <c r="G201" s="35"/>
      <c r="H201" s="2"/>
      <c r="I201" s="2"/>
    </row>
    <row r="202" spans="1:9" x14ac:dyDescent="0.25">
      <c r="A202" s="33" t="s">
        <v>15</v>
      </c>
      <c r="B202" s="14" t="s">
        <v>4</v>
      </c>
      <c r="C202" s="14" t="s">
        <v>4</v>
      </c>
      <c r="D202" s="14" t="s">
        <v>4</v>
      </c>
      <c r="E202" s="14" t="s">
        <v>4</v>
      </c>
      <c r="F202" s="14" t="s">
        <v>4</v>
      </c>
      <c r="G202" s="13" t="s">
        <v>4</v>
      </c>
      <c r="H202" s="2"/>
      <c r="I202" s="2"/>
    </row>
    <row r="203" spans="1:9" x14ac:dyDescent="0.25">
      <c r="A203" s="24" t="str">
        <f>IF(ISBLANK('[5]8d - Other Grants'!B7),"",'[5]8d - Other Grants'!B7)</f>
        <v>Homes4Ukraine</v>
      </c>
      <c r="B203" s="11"/>
      <c r="C203" s="11"/>
      <c r="D203" s="11"/>
      <c r="E203" s="11"/>
      <c r="F203" s="11"/>
      <c r="G203" s="10"/>
      <c r="H203" s="2"/>
      <c r="I203" s="2"/>
    </row>
    <row r="204" spans="1:9" x14ac:dyDescent="0.25">
      <c r="A204" s="12" t="s">
        <v>3</v>
      </c>
      <c r="B204" s="16">
        <f>'[5]8d - Other Grants'!D10</f>
        <v>0</v>
      </c>
      <c r="C204" s="16">
        <f>'[5]8d - Other Grants'!E10</f>
        <v>0</v>
      </c>
      <c r="D204" s="16">
        <f>'[5]8d - Other Grants'!F10</f>
        <v>-98.699999999999818</v>
      </c>
      <c r="E204" s="16">
        <f>'[5]8d - Other Grants'!G10</f>
        <v>-98.699999999999818</v>
      </c>
      <c r="F204" s="16">
        <f>'[5]8d - Other Grants'!H10</f>
        <v>-98.699999999999818</v>
      </c>
      <c r="G204" s="23">
        <f>'[5]8d - Other Grants'!I10</f>
        <v>-98.699999999999818</v>
      </c>
      <c r="H204" s="2"/>
      <c r="I204" s="2"/>
    </row>
    <row r="205" spans="1:9" x14ac:dyDescent="0.25">
      <c r="A205" s="12" t="s">
        <v>8</v>
      </c>
      <c r="B205" s="11">
        <f>SUM('[5]8d - Other Grants'!D15+'[5]8d - Other Grants'!D20)</f>
        <v>0</v>
      </c>
      <c r="C205" s="11">
        <f>SUM('[5]8d - Other Grants'!E15+'[5]8d - Other Grants'!E20)</f>
        <v>-7050</v>
      </c>
      <c r="D205" s="11">
        <f>SUM('[5]8d - Other Grants'!F15+'[5]8d - Other Grants'!F20)</f>
        <v>0</v>
      </c>
      <c r="E205" s="11">
        <f>SUM('[5]8d - Other Grants'!G15+'[5]8d - Other Grants'!G20)</f>
        <v>0</v>
      </c>
      <c r="F205" s="11">
        <f>SUM('[5]8d - Other Grants'!H15+'[5]8d - Other Grants'!H20)</f>
        <v>0</v>
      </c>
      <c r="G205" s="34">
        <f>SUM('[5]8d - Other Grants'!I15+'[5]8d - Other Grants'!I20)</f>
        <v>0</v>
      </c>
      <c r="H205" s="2"/>
      <c r="I205" s="2"/>
    </row>
    <row r="206" spans="1:9" x14ac:dyDescent="0.25">
      <c r="A206" s="20" t="s">
        <v>7</v>
      </c>
      <c r="B206" s="22">
        <f>'[5]8d - Other Grants'!D22</f>
        <v>0</v>
      </c>
      <c r="C206" s="22">
        <f>'[5]8d - Other Grants'!E22</f>
        <v>-7050</v>
      </c>
      <c r="D206" s="22">
        <f>'[5]8d - Other Grants'!F22</f>
        <v>-98.699999999999818</v>
      </c>
      <c r="E206" s="22">
        <f>'[5]8d - Other Grants'!G22</f>
        <v>-98.699999999999818</v>
      </c>
      <c r="F206" s="22">
        <f>'[5]8d - Other Grants'!H22</f>
        <v>-98.699999999999818</v>
      </c>
      <c r="G206" s="21">
        <f>'[5]8d - Other Grants'!I22</f>
        <v>-98.699999999999818</v>
      </c>
      <c r="H206" s="2"/>
      <c r="I206" s="2"/>
    </row>
    <row r="207" spans="1:9" x14ac:dyDescent="0.25">
      <c r="A207" s="12"/>
      <c r="B207" s="11"/>
      <c r="C207" s="11"/>
      <c r="D207" s="11"/>
      <c r="E207" s="11"/>
      <c r="F207" s="11"/>
      <c r="G207" s="10"/>
      <c r="H207" s="2"/>
      <c r="I207" s="2"/>
    </row>
    <row r="208" spans="1:9" x14ac:dyDescent="0.25">
      <c r="A208" s="19" t="s">
        <v>6</v>
      </c>
      <c r="B208" s="11">
        <f>'[5]8d - Other Grants'!D270</f>
        <v>0</v>
      </c>
      <c r="C208" s="11">
        <f>'[5]8d - Other Grants'!E270</f>
        <v>6951.3</v>
      </c>
      <c r="D208" s="11">
        <f>'[5]8d - Other Grants'!F270</f>
        <v>0</v>
      </c>
      <c r="E208" s="11">
        <f>'[5]8d - Other Grants'!G270</f>
        <v>0</v>
      </c>
      <c r="F208" s="11">
        <f>'[5]8d - Other Grants'!H270</f>
        <v>0</v>
      </c>
      <c r="G208" s="34">
        <f>'[5]8d - Other Grants'!I270</f>
        <v>0</v>
      </c>
      <c r="H208" s="2"/>
      <c r="I208" s="2"/>
    </row>
    <row r="209" spans="1:9" x14ac:dyDescent="0.25">
      <c r="A209" s="12"/>
      <c r="B209" s="11"/>
      <c r="C209" s="11"/>
      <c r="D209" s="11"/>
      <c r="E209" s="11"/>
      <c r="F209" s="11"/>
      <c r="G209" s="10"/>
      <c r="H209" s="2"/>
      <c r="I209" s="2"/>
    </row>
    <row r="210" spans="1:9" x14ac:dyDescent="0.25">
      <c r="A210" s="12" t="s">
        <v>0</v>
      </c>
      <c r="B210" s="26">
        <f>'[5]8d - Other Grants'!D272</f>
        <v>0</v>
      </c>
      <c r="C210" s="27">
        <f>'[5]8d - Other Grants'!E272</f>
        <v>-98.699999999999818</v>
      </c>
      <c r="D210" s="26">
        <f>'[5]8d - Other Grants'!F272</f>
        <v>-98.699999999999818</v>
      </c>
      <c r="E210" s="26">
        <f>'[5]8d - Other Grants'!G272</f>
        <v>-98.699999999999818</v>
      </c>
      <c r="F210" s="26">
        <f>'[5]8d - Other Grants'!H272</f>
        <v>-98.699999999999818</v>
      </c>
      <c r="G210" s="25">
        <f>'[5]8d - Other Grants'!I272</f>
        <v>-98.699999999999818</v>
      </c>
      <c r="H210" s="2" t="s">
        <v>9</v>
      </c>
      <c r="I210" s="2"/>
    </row>
    <row r="211" spans="1:9" x14ac:dyDescent="0.25">
      <c r="A211" s="12"/>
      <c r="B211" s="11"/>
      <c r="C211" s="11"/>
      <c r="D211" s="11"/>
      <c r="E211" s="11"/>
      <c r="F211" s="11"/>
      <c r="G211" s="10"/>
      <c r="H211" s="2"/>
      <c r="I211" s="2"/>
    </row>
    <row r="212" spans="1:9" x14ac:dyDescent="0.25">
      <c r="A212" s="24" t="str">
        <f>IF(ISBLANK('[5]8d - Other Grants'!B274),"",'[5]8d - Other Grants'!B274)</f>
        <v/>
      </c>
      <c r="B212" s="11"/>
      <c r="C212" s="11"/>
      <c r="D212" s="11"/>
      <c r="E212" s="11"/>
      <c r="F212" s="11"/>
      <c r="G212" s="10"/>
      <c r="H212" s="2"/>
      <c r="I212" s="2"/>
    </row>
    <row r="213" spans="1:9" x14ac:dyDescent="0.25">
      <c r="A213" s="12" t="s">
        <v>3</v>
      </c>
      <c r="B213" s="16">
        <f>'[5]8d - Other Grants'!D277</f>
        <v>0</v>
      </c>
      <c r="C213" s="16">
        <f>'[5]8d - Other Grants'!E277</f>
        <v>0</v>
      </c>
      <c r="D213" s="16">
        <f>'[5]8d - Other Grants'!F277</f>
        <v>0</v>
      </c>
      <c r="E213" s="16">
        <f>'[5]8d - Other Grants'!G277</f>
        <v>0</v>
      </c>
      <c r="F213" s="16">
        <f>'[5]8d - Other Grants'!H277</f>
        <v>0</v>
      </c>
      <c r="G213" s="23">
        <f>'[5]8d - Other Grants'!I277</f>
        <v>0</v>
      </c>
      <c r="I213" s="2"/>
    </row>
    <row r="214" spans="1:9" x14ac:dyDescent="0.25">
      <c r="A214" s="12" t="s">
        <v>8</v>
      </c>
      <c r="B214" s="11">
        <f>SUM('[5]8d - Other Grants'!D282+'[5]8d - Other Grants'!D287)</f>
        <v>0</v>
      </c>
      <c r="C214" s="11">
        <f>SUM('[5]8d - Other Grants'!E282+'[5]8d - Other Grants'!E287)</f>
        <v>0</v>
      </c>
      <c r="D214" s="11">
        <f>SUM('[5]8d - Other Grants'!F282+'[5]8d - Other Grants'!F287)</f>
        <v>0</v>
      </c>
      <c r="E214" s="11">
        <f>SUM('[5]8d - Other Grants'!G282+'[5]8d - Other Grants'!G287)</f>
        <v>0</v>
      </c>
      <c r="F214" s="11">
        <f>SUM('[5]8d - Other Grants'!H282+'[5]8d - Other Grants'!H287)</f>
        <v>0</v>
      </c>
      <c r="G214" s="34">
        <f>SUM('[5]8d - Other Grants'!I282+'[5]8d - Other Grants'!I287)</f>
        <v>0</v>
      </c>
      <c r="H214" s="2"/>
      <c r="I214" s="2"/>
    </row>
    <row r="215" spans="1:9" x14ac:dyDescent="0.25">
      <c r="A215" s="20" t="s">
        <v>7</v>
      </c>
      <c r="B215" s="22">
        <f>'[5]8d - Other Grants'!D289</f>
        <v>0</v>
      </c>
      <c r="C215" s="22">
        <f>'[5]8d - Other Grants'!E289</f>
        <v>0</v>
      </c>
      <c r="D215" s="22">
        <f>'[5]8d - Other Grants'!F289</f>
        <v>0</v>
      </c>
      <c r="E215" s="22">
        <f>'[5]8d - Other Grants'!G289</f>
        <v>0</v>
      </c>
      <c r="F215" s="22">
        <f>'[5]8d - Other Grants'!H289</f>
        <v>0</v>
      </c>
      <c r="G215" s="21">
        <f>'[5]8d - Other Grants'!I289</f>
        <v>0</v>
      </c>
      <c r="H215" s="2"/>
      <c r="I215" s="2"/>
    </row>
    <row r="216" spans="1:9" x14ac:dyDescent="0.25">
      <c r="A216" s="20"/>
      <c r="B216" s="11"/>
      <c r="C216" s="11"/>
      <c r="D216" s="11"/>
      <c r="E216" s="11"/>
      <c r="F216" s="11"/>
      <c r="G216" s="10"/>
      <c r="H216" s="2"/>
      <c r="I216" s="2"/>
    </row>
    <row r="217" spans="1:9" x14ac:dyDescent="0.25">
      <c r="A217" s="19" t="s">
        <v>6</v>
      </c>
      <c r="B217" s="11">
        <f>'[5]8d - Other Grants'!D542</f>
        <v>0</v>
      </c>
      <c r="C217" s="11">
        <f>'[5]8d - Other Grants'!E542</f>
        <v>0</v>
      </c>
      <c r="D217" s="11">
        <f>'[5]8d - Other Grants'!F542</f>
        <v>0</v>
      </c>
      <c r="E217" s="11">
        <f>'[5]8d - Other Grants'!G542</f>
        <v>0</v>
      </c>
      <c r="F217" s="11">
        <f>'[5]8d - Other Grants'!H542</f>
        <v>0</v>
      </c>
      <c r="G217" s="34">
        <f>'[5]8d - Other Grants'!I542</f>
        <v>0</v>
      </c>
      <c r="H217" s="2"/>
      <c r="I217" s="2"/>
    </row>
    <row r="218" spans="1:9" x14ac:dyDescent="0.25">
      <c r="A218" s="12"/>
      <c r="B218" s="11"/>
      <c r="C218" s="11"/>
      <c r="D218" s="11"/>
      <c r="E218" s="11"/>
      <c r="F218" s="11"/>
      <c r="G218" s="10"/>
      <c r="H218" s="2"/>
      <c r="I218" s="2"/>
    </row>
    <row r="219" spans="1:9" x14ac:dyDescent="0.25">
      <c r="A219" s="12" t="s">
        <v>0</v>
      </c>
      <c r="B219" s="26">
        <f>'[5]8d - Other Grants'!D544</f>
        <v>0</v>
      </c>
      <c r="C219" s="27">
        <f>'[5]8d - Other Grants'!E544</f>
        <v>0</v>
      </c>
      <c r="D219" s="26">
        <f>'[5]8d - Other Grants'!F544</f>
        <v>0</v>
      </c>
      <c r="E219" s="26">
        <f>'[5]8d - Other Grants'!G544</f>
        <v>0</v>
      </c>
      <c r="F219" s="26">
        <f>'[5]8d - Other Grants'!H544</f>
        <v>0</v>
      </c>
      <c r="G219" s="25">
        <f>'[5]8d - Other Grants'!I544</f>
        <v>0</v>
      </c>
      <c r="H219" s="2" t="s">
        <v>9</v>
      </c>
      <c r="I219" s="2"/>
    </row>
    <row r="220" spans="1:9" x14ac:dyDescent="0.25">
      <c r="A220" s="12"/>
      <c r="B220" s="11"/>
      <c r="C220" s="11"/>
      <c r="D220" s="11"/>
      <c r="E220" s="11"/>
      <c r="F220" s="11"/>
      <c r="G220" s="10"/>
      <c r="H220" s="2"/>
      <c r="I220" s="2"/>
    </row>
    <row r="221" spans="1:9" x14ac:dyDescent="0.25">
      <c r="A221" s="24" t="str">
        <f>IF(ISBLANK('[5]8d - Other Grants'!B546),"",'[5]8d - Other Grants'!B546)</f>
        <v/>
      </c>
      <c r="B221" s="11"/>
      <c r="C221" s="11"/>
      <c r="D221" s="11"/>
      <c r="E221" s="11"/>
      <c r="F221" s="11"/>
      <c r="G221" s="10"/>
      <c r="H221" s="2"/>
      <c r="I221" s="2"/>
    </row>
    <row r="222" spans="1:9" x14ac:dyDescent="0.25">
      <c r="A222" s="12" t="s">
        <v>3</v>
      </c>
      <c r="B222" s="16">
        <f>'[5]8d - Other Grants'!D549</f>
        <v>0</v>
      </c>
      <c r="C222" s="16">
        <f>'[5]8d - Other Grants'!E549</f>
        <v>0</v>
      </c>
      <c r="D222" s="16">
        <f>'[5]8d - Other Grants'!F549</f>
        <v>0</v>
      </c>
      <c r="E222" s="16">
        <f>'[5]8d - Other Grants'!G549</f>
        <v>0</v>
      </c>
      <c r="F222" s="16">
        <f>'[5]8d - Other Grants'!H549</f>
        <v>0</v>
      </c>
      <c r="G222" s="23">
        <f>'[5]8d - Other Grants'!I549</f>
        <v>0</v>
      </c>
      <c r="I222" s="2"/>
    </row>
    <row r="223" spans="1:9" x14ac:dyDescent="0.25">
      <c r="A223" s="12" t="s">
        <v>8</v>
      </c>
      <c r="B223" s="11">
        <f>SUM('[5]8d - Other Grants'!D554+'[5]8d - Other Grants'!D559)</f>
        <v>0</v>
      </c>
      <c r="C223" s="11">
        <f>SUM('[5]8d - Other Grants'!E554+'[5]8d - Other Grants'!E559)</f>
        <v>0</v>
      </c>
      <c r="D223" s="11">
        <f>SUM('[5]8d - Other Grants'!F554+'[5]8d - Other Grants'!F559)</f>
        <v>0</v>
      </c>
      <c r="E223" s="11">
        <f>SUM('[5]8d - Other Grants'!G554+'[5]8d - Other Grants'!G559)</f>
        <v>0</v>
      </c>
      <c r="F223" s="11">
        <f>SUM('[5]8d - Other Grants'!H554+'[5]8d - Other Grants'!H559)</f>
        <v>0</v>
      </c>
      <c r="G223" s="34">
        <f>SUM('[5]8d - Other Grants'!I554+'[5]8d - Other Grants'!I559)</f>
        <v>0</v>
      </c>
      <c r="H223" s="2"/>
      <c r="I223" s="2"/>
    </row>
    <row r="224" spans="1:9" x14ac:dyDescent="0.25">
      <c r="A224" s="20" t="s">
        <v>7</v>
      </c>
      <c r="B224" s="22">
        <f>'[5]8d - Other Grants'!D561</f>
        <v>0</v>
      </c>
      <c r="C224" s="22">
        <f>'[5]8d - Other Grants'!E561</f>
        <v>0</v>
      </c>
      <c r="D224" s="22">
        <f>'[5]8d - Other Grants'!F561</f>
        <v>0</v>
      </c>
      <c r="E224" s="22">
        <f>'[5]8d - Other Grants'!G561</f>
        <v>0</v>
      </c>
      <c r="F224" s="22">
        <f>'[5]8d - Other Grants'!H561</f>
        <v>0</v>
      </c>
      <c r="G224" s="21">
        <f>'[5]8d - Other Grants'!I561</f>
        <v>0</v>
      </c>
      <c r="H224" s="2"/>
      <c r="I224" s="2"/>
    </row>
    <row r="225" spans="1:9" x14ac:dyDescent="0.25">
      <c r="A225" s="20"/>
      <c r="B225" s="11"/>
      <c r="C225" s="11"/>
      <c r="D225" s="11"/>
      <c r="E225" s="11"/>
      <c r="F225" s="11"/>
      <c r="G225" s="10"/>
      <c r="H225" s="2"/>
      <c r="I225" s="2"/>
    </row>
    <row r="226" spans="1:9" x14ac:dyDescent="0.25">
      <c r="A226" s="19" t="s">
        <v>6</v>
      </c>
      <c r="B226" s="11">
        <f>'[5]8d - Other Grants'!D814</f>
        <v>0</v>
      </c>
      <c r="C226" s="11">
        <f>'[5]8d - Other Grants'!E814</f>
        <v>0</v>
      </c>
      <c r="D226" s="11">
        <f>'[5]8d - Other Grants'!F814</f>
        <v>0</v>
      </c>
      <c r="E226" s="11">
        <f>'[5]8d - Other Grants'!G814</f>
        <v>0</v>
      </c>
      <c r="F226" s="11">
        <f>'[5]8d - Other Grants'!H814</f>
        <v>0</v>
      </c>
      <c r="G226" s="34">
        <f>'[5]8d - Other Grants'!I814</f>
        <v>0</v>
      </c>
      <c r="H226" s="2"/>
      <c r="I226" s="2"/>
    </row>
    <row r="227" spans="1:9" x14ac:dyDescent="0.25">
      <c r="A227" s="12"/>
      <c r="B227" s="11"/>
      <c r="C227" s="11"/>
      <c r="D227" s="11"/>
      <c r="E227" s="11"/>
      <c r="F227" s="11"/>
      <c r="G227" s="10"/>
      <c r="H227" s="2"/>
      <c r="I227" s="2"/>
    </row>
    <row r="228" spans="1:9" ht="13.8" thickBot="1" x14ac:dyDescent="0.3">
      <c r="A228" s="6" t="s">
        <v>0</v>
      </c>
      <c r="B228" s="4">
        <f>'[5]8d - Other Grants'!D816</f>
        <v>0</v>
      </c>
      <c r="C228" s="5">
        <f>'[5]8d - Other Grants'!E816</f>
        <v>0</v>
      </c>
      <c r="D228" s="4">
        <f>'[5]8d - Other Grants'!F816</f>
        <v>0</v>
      </c>
      <c r="E228" s="4">
        <f>'[5]8d - Other Grants'!G816</f>
        <v>0</v>
      </c>
      <c r="F228" s="4">
        <f>'[5]8d - Other Grants'!H816</f>
        <v>0</v>
      </c>
      <c r="G228" s="3">
        <f>'[5]8d - Other Grants'!I816</f>
        <v>0</v>
      </c>
      <c r="H228" s="2" t="s">
        <v>9</v>
      </c>
      <c r="I228" s="2"/>
    </row>
    <row r="229" spans="1:9" ht="13.8" thickBot="1" x14ac:dyDescent="0.3">
      <c r="A229" s="12"/>
      <c r="B229" s="11"/>
      <c r="C229" s="11"/>
      <c r="D229" s="11"/>
      <c r="E229" s="11"/>
      <c r="F229" s="11"/>
      <c r="G229" s="11"/>
      <c r="H229" s="2"/>
      <c r="I229" s="2"/>
    </row>
    <row r="230" spans="1:9" x14ac:dyDescent="0.25">
      <c r="A230" s="33" t="s">
        <v>14</v>
      </c>
      <c r="B230" s="14" t="s">
        <v>4</v>
      </c>
      <c r="C230" s="14" t="s">
        <v>4</v>
      </c>
      <c r="D230" s="14" t="s">
        <v>4</v>
      </c>
      <c r="E230" s="14" t="s">
        <v>4</v>
      </c>
      <c r="F230" s="14" t="s">
        <v>4</v>
      </c>
      <c r="G230" s="13" t="s">
        <v>4</v>
      </c>
      <c r="H230" s="2"/>
      <c r="I230" s="2"/>
    </row>
    <row r="231" spans="1:9" x14ac:dyDescent="0.25">
      <c r="A231" s="19"/>
      <c r="B231" s="11"/>
      <c r="C231" s="11"/>
      <c r="D231" s="11"/>
      <c r="E231" s="11"/>
      <c r="F231" s="11"/>
      <c r="G231" s="10"/>
      <c r="I231" s="2"/>
    </row>
    <row r="232" spans="1:9" x14ac:dyDescent="0.25">
      <c r="A232" s="24" t="s">
        <v>13</v>
      </c>
      <c r="B232" s="11"/>
      <c r="C232" s="11"/>
      <c r="D232" s="11"/>
      <c r="E232" s="11"/>
      <c r="F232" s="11"/>
      <c r="G232" s="10"/>
      <c r="I232" s="2"/>
    </row>
    <row r="233" spans="1:9" x14ac:dyDescent="0.25">
      <c r="A233" s="12" t="s">
        <v>3</v>
      </c>
      <c r="B233" s="16">
        <f>'[5]Recovery Premium'!D8</f>
        <v>-3071</v>
      </c>
      <c r="C233" s="16">
        <f>'[5]Recovery Premium'!E8</f>
        <v>-7465</v>
      </c>
      <c r="D233" s="29"/>
      <c r="E233" s="29"/>
      <c r="F233" s="29"/>
      <c r="G233" s="28"/>
      <c r="I233" s="2"/>
    </row>
    <row r="234" spans="1:9" x14ac:dyDescent="0.25">
      <c r="A234" s="12" t="s">
        <v>8</v>
      </c>
      <c r="B234" s="11">
        <f>'[5]Recovery Premium'!D12</f>
        <v>-11781</v>
      </c>
      <c r="C234" s="11">
        <f>'[5]Recovery Premium'!E12</f>
        <v>-4298</v>
      </c>
      <c r="D234" s="29"/>
      <c r="E234" s="29"/>
      <c r="F234" s="29"/>
      <c r="G234" s="28"/>
      <c r="H234" s="2"/>
      <c r="I234" s="2"/>
    </row>
    <row r="235" spans="1:9" x14ac:dyDescent="0.25">
      <c r="A235" s="12" t="str">
        <f>'[5]Recovery Premium'!B13</f>
        <v>Closedown Surplus Adjustment</v>
      </c>
      <c r="B235" s="32">
        <f>'[5]Recovery Premium'!D13</f>
        <v>0</v>
      </c>
      <c r="C235" s="32">
        <f>'[5]Recovery Premium'!E13</f>
        <v>0</v>
      </c>
      <c r="D235" s="29"/>
      <c r="E235" s="29"/>
      <c r="F235" s="29"/>
      <c r="G235" s="28"/>
      <c r="H235" s="2"/>
      <c r="I235" s="2"/>
    </row>
    <row r="236" spans="1:9" x14ac:dyDescent="0.25">
      <c r="A236" s="20" t="s">
        <v>7</v>
      </c>
      <c r="B236" s="22">
        <f>'[5]Recovery Premium'!D16</f>
        <v>-14852</v>
      </c>
      <c r="C236" s="22">
        <f>'[5]Recovery Premium'!E16</f>
        <v>-11763</v>
      </c>
      <c r="D236" s="31"/>
      <c r="E236" s="31"/>
      <c r="F236" s="31"/>
      <c r="G236" s="30"/>
      <c r="H236" s="2"/>
      <c r="I236" s="2"/>
    </row>
    <row r="237" spans="1:9" x14ac:dyDescent="0.25">
      <c r="A237" s="20"/>
      <c r="B237" s="11"/>
      <c r="C237" s="11"/>
      <c r="D237" s="11"/>
      <c r="E237" s="11"/>
      <c r="F237" s="11"/>
      <c r="G237" s="10"/>
      <c r="H237" s="2"/>
      <c r="I237" s="2"/>
    </row>
    <row r="238" spans="1:9" x14ac:dyDescent="0.25">
      <c r="A238" s="19" t="s">
        <v>6</v>
      </c>
      <c r="B238" s="11">
        <f>'[5]Recovery Premium'!D223</f>
        <v>7387</v>
      </c>
      <c r="C238" s="11">
        <f>'[5]Recovery Premium'!E223</f>
        <v>9130</v>
      </c>
      <c r="D238" s="29"/>
      <c r="E238" s="29"/>
      <c r="F238" s="29"/>
      <c r="G238" s="28"/>
      <c r="H238" s="2"/>
      <c r="I238" s="2"/>
    </row>
    <row r="239" spans="1:9" x14ac:dyDescent="0.25">
      <c r="A239" s="12"/>
      <c r="B239" s="11"/>
      <c r="C239" s="11"/>
      <c r="D239" s="11"/>
      <c r="E239" s="11"/>
      <c r="F239" s="11"/>
      <c r="G239" s="10"/>
      <c r="H239" s="2"/>
      <c r="I239" s="2"/>
    </row>
    <row r="240" spans="1:9" x14ac:dyDescent="0.25">
      <c r="A240" s="12" t="s">
        <v>0</v>
      </c>
      <c r="B240" s="26">
        <f>'[5]Recovery Premium'!D225</f>
        <v>-7465</v>
      </c>
      <c r="C240" s="27">
        <f>'[5]Recovery Premium'!E225</f>
        <v>-2633</v>
      </c>
      <c r="D240" s="26">
        <f>'[5]Recovery Premium'!F225</f>
        <v>-2633</v>
      </c>
      <c r="E240" s="26">
        <f>'[5]Recovery Premium'!G225</f>
        <v>-2633</v>
      </c>
      <c r="F240" s="26">
        <f>'[5]Recovery Premium'!H225</f>
        <v>-2633</v>
      </c>
      <c r="G240" s="25">
        <f>'[5]Recovery Premium'!I225</f>
        <v>-2633</v>
      </c>
      <c r="H240" s="2" t="s">
        <v>9</v>
      </c>
      <c r="I240" s="2"/>
    </row>
    <row r="241" spans="1:9" x14ac:dyDescent="0.25">
      <c r="A241" s="12"/>
      <c r="B241" s="11"/>
      <c r="C241" s="11"/>
      <c r="D241" s="11"/>
      <c r="E241" s="11"/>
      <c r="F241" s="11"/>
      <c r="G241" s="10"/>
      <c r="H241" s="2"/>
      <c r="I241" s="2"/>
    </row>
    <row r="242" spans="1:9" x14ac:dyDescent="0.25">
      <c r="A242" s="12"/>
      <c r="B242" s="11"/>
      <c r="C242" s="11"/>
      <c r="D242" s="11"/>
      <c r="E242" s="11"/>
      <c r="F242" s="11"/>
      <c r="G242" s="10"/>
      <c r="H242" s="2"/>
      <c r="I242" s="2"/>
    </row>
    <row r="243" spans="1:9" x14ac:dyDescent="0.25">
      <c r="A243" s="24" t="s">
        <v>12</v>
      </c>
      <c r="B243" s="11"/>
      <c r="C243" s="11"/>
      <c r="D243" s="11"/>
      <c r="E243" s="11"/>
      <c r="F243" s="11"/>
      <c r="G243" s="10"/>
      <c r="H243" s="2"/>
      <c r="I243" s="2"/>
    </row>
    <row r="244" spans="1:9" x14ac:dyDescent="0.25">
      <c r="A244" s="12" t="s">
        <v>3</v>
      </c>
      <c r="B244" s="16">
        <f>'[5]School Led Tutoring'!D8</f>
        <v>-1965</v>
      </c>
      <c r="C244" s="16">
        <f>'[5]School Led Tutoring'!E8</f>
        <v>-1747</v>
      </c>
      <c r="D244" s="16">
        <f>'[5]School Led Tutoring'!F8</f>
        <v>-0.15000000000145519</v>
      </c>
      <c r="E244" s="29"/>
      <c r="F244" s="29"/>
      <c r="G244" s="28"/>
      <c r="I244" s="2"/>
    </row>
    <row r="245" spans="1:9" x14ac:dyDescent="0.25">
      <c r="A245" s="12" t="s">
        <v>11</v>
      </c>
      <c r="B245" s="11">
        <f>'[5]School Led Tutoring'!D12</f>
        <v>-5400</v>
      </c>
      <c r="C245" s="11">
        <f>'[5]School Led Tutoring'!E12</f>
        <v>-4792</v>
      </c>
      <c r="D245" s="11">
        <f>'[5]School Led Tutoring'!F12</f>
        <v>-2396</v>
      </c>
      <c r="E245" s="29"/>
      <c r="F245" s="29"/>
      <c r="G245" s="28"/>
      <c r="H245" s="2"/>
      <c r="I245" s="2"/>
    </row>
    <row r="246" spans="1:9" x14ac:dyDescent="0.25">
      <c r="A246" s="12" t="s">
        <v>10</v>
      </c>
      <c r="B246" s="11">
        <f>'[5]School Led Tutoring'!D13</f>
        <v>-6709</v>
      </c>
      <c r="C246" s="11">
        <f>'[5]School Led Tutoring'!E13</f>
        <v>-3355</v>
      </c>
      <c r="D246" s="29"/>
      <c r="E246" s="29"/>
      <c r="F246" s="29"/>
      <c r="G246" s="28"/>
      <c r="H246" s="2"/>
      <c r="I246" s="2"/>
    </row>
    <row r="247" spans="1:9" x14ac:dyDescent="0.25">
      <c r="A247" s="12" t="str">
        <f>'[5]School Led Tutoring'!B14</f>
        <v>Closedown Surplus Adjustment</v>
      </c>
      <c r="B247" s="32">
        <f>'[5]School Led Tutoring'!D14</f>
        <v>0</v>
      </c>
      <c r="C247" s="32">
        <f>'[5]School Led Tutoring'!E14</f>
        <v>0</v>
      </c>
      <c r="D247" s="32">
        <f>'[5]School Led Tutoring'!F14</f>
        <v>0</v>
      </c>
      <c r="E247" s="29"/>
      <c r="F247" s="29"/>
      <c r="G247" s="28"/>
      <c r="H247" s="2"/>
      <c r="I247" s="2"/>
    </row>
    <row r="248" spans="1:9" x14ac:dyDescent="0.25">
      <c r="A248" s="20" t="s">
        <v>7</v>
      </c>
      <c r="B248" s="22">
        <f>'[5]School Led Tutoring'!D17</f>
        <v>-14074</v>
      </c>
      <c r="C248" s="22">
        <f>'[5]School Led Tutoring'!E17</f>
        <v>-9894</v>
      </c>
      <c r="D248" s="22">
        <f>'[5]School Led Tutoring'!F17</f>
        <v>-2396.1500000000015</v>
      </c>
      <c r="E248" s="31"/>
      <c r="F248" s="31"/>
      <c r="G248" s="30"/>
      <c r="H248" s="2"/>
      <c r="I248" s="2"/>
    </row>
    <row r="249" spans="1:9" x14ac:dyDescent="0.25">
      <c r="A249" s="20"/>
      <c r="B249" s="11"/>
      <c r="C249" s="11"/>
      <c r="D249" s="11"/>
      <c r="E249" s="11"/>
      <c r="F249" s="11"/>
      <c r="G249" s="10"/>
      <c r="H249" s="2"/>
      <c r="I249" s="2"/>
    </row>
    <row r="250" spans="1:9" x14ac:dyDescent="0.25">
      <c r="A250" s="19" t="s">
        <v>6</v>
      </c>
      <c r="B250" s="11">
        <f>'[5]School Led Tutoring'!D178</f>
        <v>12327</v>
      </c>
      <c r="C250" s="11">
        <f>'[5]School Led Tutoring'!E178</f>
        <v>9893.8499999999985</v>
      </c>
      <c r="D250" s="11">
        <f>'[5]School Led Tutoring'!F178</f>
        <v>0</v>
      </c>
      <c r="E250" s="29"/>
      <c r="F250" s="29"/>
      <c r="G250" s="28"/>
      <c r="H250" s="2"/>
      <c r="I250" s="2"/>
    </row>
    <row r="251" spans="1:9" x14ac:dyDescent="0.25">
      <c r="A251" s="12"/>
      <c r="B251" s="11"/>
      <c r="C251" s="11"/>
      <c r="D251" s="11"/>
      <c r="E251" s="11"/>
      <c r="F251" s="11"/>
      <c r="G251" s="10"/>
      <c r="H251" s="2"/>
      <c r="I251" s="2"/>
    </row>
    <row r="252" spans="1:9" x14ac:dyDescent="0.25">
      <c r="A252" s="12" t="s">
        <v>0</v>
      </c>
      <c r="B252" s="26">
        <f>'[5]School Led Tutoring'!D180</f>
        <v>-1747</v>
      </c>
      <c r="C252" s="27">
        <f>'[5]School Led Tutoring'!E180</f>
        <v>-0.15000000000145519</v>
      </c>
      <c r="D252" s="26">
        <f>'[5]School Led Tutoring'!F180</f>
        <v>-2396.1500000000015</v>
      </c>
      <c r="E252" s="26">
        <f>'[5]School Led Tutoring'!G180</f>
        <v>-2396.1500000000015</v>
      </c>
      <c r="F252" s="26">
        <f>'[5]School Led Tutoring'!H180</f>
        <v>-2396.1500000000015</v>
      </c>
      <c r="G252" s="25">
        <f>'[5]School Led Tutoring'!I180</f>
        <v>-2396.1500000000015</v>
      </c>
      <c r="H252" s="2" t="s">
        <v>9</v>
      </c>
      <c r="I252" s="2"/>
    </row>
    <row r="253" spans="1:9" x14ac:dyDescent="0.25">
      <c r="A253" s="12"/>
      <c r="B253" s="11"/>
      <c r="C253" s="11"/>
      <c r="D253" s="11"/>
      <c r="E253" s="11"/>
      <c r="F253" s="11"/>
      <c r="G253" s="10"/>
      <c r="H253" s="2"/>
      <c r="I253" s="2"/>
    </row>
    <row r="254" spans="1:9" x14ac:dyDescent="0.25">
      <c r="A254" s="24" t="str">
        <f>IF(ISBLANK('[5]Covid Grants - Other'!B7),"",'[5]Covid Grants - Other'!B7)</f>
        <v>HAAF</v>
      </c>
      <c r="B254" s="11"/>
      <c r="C254" s="11"/>
      <c r="D254" s="11"/>
      <c r="E254" s="11"/>
      <c r="F254" s="11"/>
      <c r="G254" s="10"/>
      <c r="H254" s="2"/>
      <c r="I254" s="2"/>
    </row>
    <row r="255" spans="1:9" x14ac:dyDescent="0.25">
      <c r="A255" s="12" t="s">
        <v>3</v>
      </c>
      <c r="B255" s="16">
        <f>'[5]Covid Grants - Other'!D10</f>
        <v>0</v>
      </c>
      <c r="C255" s="16">
        <f>'[5]Covid Grants - Other'!E10</f>
        <v>0</v>
      </c>
      <c r="D255" s="16">
        <f>'[5]Covid Grants - Other'!F10</f>
        <v>0</v>
      </c>
      <c r="E255" s="16">
        <f>'[5]Covid Grants - Other'!G10</f>
        <v>0</v>
      </c>
      <c r="F255" s="16">
        <f>'[5]Covid Grants - Other'!H10</f>
        <v>0</v>
      </c>
      <c r="G255" s="23">
        <f>'[5]Covid Grants - Other'!I10</f>
        <v>0</v>
      </c>
      <c r="I255" s="2"/>
    </row>
    <row r="256" spans="1:9" x14ac:dyDescent="0.25">
      <c r="A256" s="12" t="s">
        <v>8</v>
      </c>
      <c r="B256" s="11">
        <f>'[5]Covid Grants - Other'!D14</f>
        <v>0</v>
      </c>
      <c r="C256" s="11">
        <f>'[5]Covid Grants - Other'!E14</f>
        <v>0</v>
      </c>
      <c r="D256" s="11">
        <f>'[5]Covid Grants - Other'!F14</f>
        <v>0</v>
      </c>
      <c r="E256" s="11">
        <f>'[5]Covid Grants - Other'!G14</f>
        <v>0</v>
      </c>
      <c r="F256" s="11">
        <f>'[5]Covid Grants - Other'!H14</f>
        <v>0</v>
      </c>
      <c r="G256" s="10">
        <f>'[5]Covid Grants - Other'!I14</f>
        <v>0</v>
      </c>
      <c r="H256" s="2"/>
      <c r="I256" s="2"/>
    </row>
    <row r="257" spans="1:9" x14ac:dyDescent="0.25">
      <c r="A257" s="20" t="s">
        <v>7</v>
      </c>
      <c r="B257" s="22">
        <f>'[5]Covid Grants - Other'!D17</f>
        <v>0</v>
      </c>
      <c r="C257" s="22">
        <f>'[5]Covid Grants - Other'!E17</f>
        <v>0</v>
      </c>
      <c r="D257" s="22">
        <f>'[5]Covid Grants - Other'!F17</f>
        <v>0</v>
      </c>
      <c r="E257" s="22">
        <f>'[5]Covid Grants - Other'!G17</f>
        <v>0</v>
      </c>
      <c r="F257" s="22">
        <f>'[5]Covid Grants - Other'!H17</f>
        <v>0</v>
      </c>
      <c r="G257" s="21">
        <f>'[5]Covid Grants - Other'!I17</f>
        <v>0</v>
      </c>
      <c r="H257" s="2"/>
      <c r="I257" s="2"/>
    </row>
    <row r="258" spans="1:9" x14ac:dyDescent="0.25">
      <c r="A258" s="20"/>
      <c r="B258" s="11"/>
      <c r="C258" s="11"/>
      <c r="D258" s="11"/>
      <c r="E258" s="11"/>
      <c r="F258" s="11"/>
      <c r="G258" s="10"/>
      <c r="H258" s="2"/>
      <c r="I258" s="2"/>
    </row>
    <row r="259" spans="1:9" x14ac:dyDescent="0.25">
      <c r="A259" s="19" t="s">
        <v>6</v>
      </c>
      <c r="B259" s="11">
        <f>'[5]Covid Grants - Other'!D172</f>
        <v>0</v>
      </c>
      <c r="C259" s="11">
        <f>'[5]Covid Grants - Other'!E172</f>
        <v>0</v>
      </c>
      <c r="D259" s="11">
        <f>'[5]Covid Grants - Other'!F172</f>
        <v>0</v>
      </c>
      <c r="E259" s="11">
        <f>'[5]Covid Grants - Other'!G172</f>
        <v>0</v>
      </c>
      <c r="F259" s="11">
        <f>'[5]Covid Grants - Other'!H172</f>
        <v>0</v>
      </c>
      <c r="G259" s="10">
        <f>'[5]Covid Grants - Other'!I172</f>
        <v>0</v>
      </c>
      <c r="H259" s="2"/>
      <c r="I259" s="2"/>
    </row>
    <row r="260" spans="1:9" x14ac:dyDescent="0.25">
      <c r="A260" s="12"/>
      <c r="B260" s="11"/>
      <c r="C260" s="11"/>
      <c r="D260" s="11"/>
      <c r="E260" s="11"/>
      <c r="F260" s="11"/>
      <c r="G260" s="10"/>
      <c r="H260" s="2"/>
      <c r="I260" s="2"/>
    </row>
    <row r="261" spans="1:9" x14ac:dyDescent="0.25">
      <c r="A261" s="12" t="s">
        <v>0</v>
      </c>
      <c r="B261" s="26">
        <f>'[5]Covid Grants - Other'!D174</f>
        <v>0</v>
      </c>
      <c r="C261" s="27">
        <f>'[5]Covid Grants - Other'!E174</f>
        <v>0</v>
      </c>
      <c r="D261" s="26">
        <f>'[5]Covid Grants - Other'!F174</f>
        <v>0</v>
      </c>
      <c r="E261" s="26">
        <f>'[5]Covid Grants - Other'!G174</f>
        <v>0</v>
      </c>
      <c r="F261" s="26">
        <f>'[5]Covid Grants - Other'!H174</f>
        <v>0</v>
      </c>
      <c r="G261" s="25">
        <f>'[5]Covid Grants - Other'!I174</f>
        <v>0</v>
      </c>
      <c r="H261" s="2" t="s">
        <v>9</v>
      </c>
      <c r="I261" s="2"/>
    </row>
    <row r="262" spans="1:9" x14ac:dyDescent="0.25">
      <c r="A262" s="12"/>
      <c r="B262" s="16"/>
      <c r="C262" s="17"/>
      <c r="D262" s="16"/>
      <c r="E262" s="16"/>
      <c r="F262" s="16"/>
      <c r="G262" s="23"/>
      <c r="H262" s="2"/>
      <c r="I262" s="2"/>
    </row>
    <row r="263" spans="1:9" x14ac:dyDescent="0.25">
      <c r="A263" s="24" t="str">
        <f>IF(ISBLANK('[5]Covid Grants - Other'!B177),"",'[5]Covid Grants - Other'!B177)</f>
        <v>Catch Up Premium</v>
      </c>
      <c r="B263" s="11"/>
      <c r="C263" s="11"/>
      <c r="D263" s="11"/>
      <c r="E263" s="11"/>
      <c r="F263" s="11"/>
      <c r="G263" s="10"/>
      <c r="H263" s="2"/>
      <c r="I263" s="2"/>
    </row>
    <row r="264" spans="1:9" x14ac:dyDescent="0.25">
      <c r="A264" s="12" t="s">
        <v>3</v>
      </c>
      <c r="B264" s="16">
        <f>'[5]Covid Grants - Other'!D180</f>
        <v>-8686</v>
      </c>
      <c r="C264" s="16">
        <f>'[5]Covid Grants - Other'!E180</f>
        <v>-8686</v>
      </c>
      <c r="D264" s="16">
        <f>'[5]Covid Grants - Other'!F180</f>
        <v>-344.44000000000051</v>
      </c>
      <c r="E264" s="16">
        <f>'[5]Covid Grants - Other'!G180</f>
        <v>-344.44000000000051</v>
      </c>
      <c r="F264" s="16">
        <f>'[5]Covid Grants - Other'!H180</f>
        <v>-344.44000000000051</v>
      </c>
      <c r="G264" s="23">
        <f>'[5]Covid Grants - Other'!I180</f>
        <v>-344.44000000000051</v>
      </c>
      <c r="I264" s="2"/>
    </row>
    <row r="265" spans="1:9" x14ac:dyDescent="0.25">
      <c r="A265" s="12" t="s">
        <v>8</v>
      </c>
      <c r="B265" s="11">
        <f>'[5]Covid Grants - Other'!D184</f>
        <v>0</v>
      </c>
      <c r="C265" s="11">
        <f>'[5]Covid Grants - Other'!E184</f>
        <v>0</v>
      </c>
      <c r="D265" s="11">
        <f>'[5]Covid Grants - Other'!F184</f>
        <v>0</v>
      </c>
      <c r="E265" s="11">
        <f>'[5]Covid Grants - Other'!G184</f>
        <v>0</v>
      </c>
      <c r="F265" s="11">
        <f>'[5]Covid Grants - Other'!H184</f>
        <v>0</v>
      </c>
      <c r="G265" s="10">
        <f>'[5]Covid Grants - Other'!I184</f>
        <v>0</v>
      </c>
      <c r="H265" s="2"/>
      <c r="I265" s="2"/>
    </row>
    <row r="266" spans="1:9" x14ac:dyDescent="0.25">
      <c r="A266" s="20" t="s">
        <v>7</v>
      </c>
      <c r="B266" s="22">
        <f>'[5]Covid Grants - Other'!D187</f>
        <v>-8686</v>
      </c>
      <c r="C266" s="22">
        <f>'[5]Covid Grants - Other'!E187</f>
        <v>-8686</v>
      </c>
      <c r="D266" s="22">
        <f>'[5]Covid Grants - Other'!F187</f>
        <v>-344.44000000000051</v>
      </c>
      <c r="E266" s="22">
        <f>'[5]Covid Grants - Other'!G187</f>
        <v>-344.44000000000051</v>
      </c>
      <c r="F266" s="22">
        <f>'[5]Covid Grants - Other'!H187</f>
        <v>-344.44000000000051</v>
      </c>
      <c r="G266" s="21">
        <f>'[5]Covid Grants - Other'!I187</f>
        <v>-344.44000000000051</v>
      </c>
      <c r="H266" s="2"/>
      <c r="I266" s="2"/>
    </row>
    <row r="267" spans="1:9" x14ac:dyDescent="0.25">
      <c r="A267" s="20"/>
      <c r="B267" s="11"/>
      <c r="C267" s="11"/>
      <c r="D267" s="11"/>
      <c r="E267" s="11"/>
      <c r="F267" s="11"/>
      <c r="G267" s="10"/>
      <c r="H267" s="2"/>
      <c r="I267" s="2"/>
    </row>
    <row r="268" spans="1:9" x14ac:dyDescent="0.25">
      <c r="A268" s="19" t="s">
        <v>6</v>
      </c>
      <c r="B268" s="11">
        <f>'[5]Covid Grants - Other'!D338</f>
        <v>0</v>
      </c>
      <c r="C268" s="11">
        <f>'[5]Covid Grants - Other'!E338</f>
        <v>8341.56</v>
      </c>
      <c r="D268" s="11">
        <f>'[5]Covid Grants - Other'!F338</f>
        <v>0</v>
      </c>
      <c r="E268" s="11">
        <f>'[5]Covid Grants - Other'!G338</f>
        <v>0</v>
      </c>
      <c r="F268" s="11">
        <f>'[5]Covid Grants - Other'!H338</f>
        <v>0</v>
      </c>
      <c r="G268" s="10">
        <f>'[5]Covid Grants - Other'!I338</f>
        <v>0</v>
      </c>
      <c r="H268" s="2"/>
      <c r="I268" s="2"/>
    </row>
    <row r="269" spans="1:9" x14ac:dyDescent="0.25">
      <c r="A269" s="12"/>
      <c r="B269" s="11"/>
      <c r="C269" s="11"/>
      <c r="D269" s="11"/>
      <c r="E269" s="11"/>
      <c r="F269" s="11"/>
      <c r="G269" s="10"/>
      <c r="H269" s="2"/>
      <c r="I269" s="2"/>
    </row>
    <row r="270" spans="1:9" x14ac:dyDescent="0.25">
      <c r="A270" s="12" t="s">
        <v>0</v>
      </c>
      <c r="B270" s="26">
        <f>'[5]Covid Grants - Other'!D340</f>
        <v>-8686</v>
      </c>
      <c r="C270" s="27">
        <f>'[5]Covid Grants - Other'!E340</f>
        <v>-344.44000000000051</v>
      </c>
      <c r="D270" s="26">
        <f>'[5]Covid Grants - Other'!F340</f>
        <v>-344.44000000000051</v>
      </c>
      <c r="E270" s="26">
        <f>'[5]Covid Grants - Other'!G340</f>
        <v>-344.44000000000051</v>
      </c>
      <c r="F270" s="26">
        <f>'[5]Covid Grants - Other'!H340</f>
        <v>-344.44000000000051</v>
      </c>
      <c r="G270" s="25">
        <f>'[5]Covid Grants - Other'!I340</f>
        <v>-344.44000000000051</v>
      </c>
      <c r="H270" s="2" t="s">
        <v>9</v>
      </c>
      <c r="I270" s="2"/>
    </row>
    <row r="271" spans="1:9" x14ac:dyDescent="0.25">
      <c r="A271" s="24"/>
      <c r="B271" s="11"/>
      <c r="C271" s="11"/>
      <c r="D271" s="11"/>
      <c r="E271" s="11"/>
      <c r="F271" s="11"/>
      <c r="G271" s="10"/>
      <c r="H271" s="2"/>
      <c r="I271" s="2"/>
    </row>
    <row r="272" spans="1:9" x14ac:dyDescent="0.25">
      <c r="A272" s="24" t="str">
        <f>IF(ISBLANK('[5]Covid Grants - Other'!B343),"",'[5]Covid Grants - Other'!B343)</f>
        <v>Recovery Premium 2023/24</v>
      </c>
      <c r="B272" s="11"/>
      <c r="C272" s="11"/>
      <c r="D272" s="11"/>
      <c r="E272" s="11"/>
      <c r="F272" s="11"/>
      <c r="G272" s="10"/>
      <c r="H272" s="2"/>
      <c r="I272" s="2"/>
    </row>
    <row r="273" spans="1:9" x14ac:dyDescent="0.25">
      <c r="A273" s="12" t="s">
        <v>3</v>
      </c>
      <c r="B273" s="16">
        <f>'[5]Covid Grants - Other'!D346</f>
        <v>0</v>
      </c>
      <c r="C273" s="16">
        <f>'[5]Covid Grants - Other'!E346</f>
        <v>0</v>
      </c>
      <c r="D273" s="16">
        <f>'[5]Covid Grants - Other'!F346</f>
        <v>0</v>
      </c>
      <c r="E273" s="16">
        <f>'[5]Covid Grants - Other'!G346</f>
        <v>0</v>
      </c>
      <c r="F273" s="16">
        <f>'[5]Covid Grants - Other'!H346</f>
        <v>0</v>
      </c>
      <c r="G273" s="23">
        <f>'[5]Covid Grants - Other'!I346</f>
        <v>0</v>
      </c>
      <c r="H273" s="2"/>
      <c r="I273" s="2"/>
    </row>
    <row r="274" spans="1:9" x14ac:dyDescent="0.25">
      <c r="A274" s="12" t="s">
        <v>8</v>
      </c>
      <c r="B274" s="11">
        <f>'[5]Covid Grants - Other'!D350</f>
        <v>0</v>
      </c>
      <c r="C274" s="11">
        <f>'[5]Covid Grants - Other'!E350</f>
        <v>0</v>
      </c>
      <c r="D274" s="11">
        <f>'[5]Covid Grants - Other'!F350</f>
        <v>0</v>
      </c>
      <c r="E274" s="11">
        <f>'[5]Covid Grants - Other'!G350</f>
        <v>0</v>
      </c>
      <c r="F274" s="11">
        <f>'[5]Covid Grants - Other'!H350</f>
        <v>0</v>
      </c>
      <c r="G274" s="10">
        <f>'[5]Covid Grants - Other'!I350</f>
        <v>0</v>
      </c>
      <c r="H274" s="2"/>
      <c r="I274" s="2"/>
    </row>
    <row r="275" spans="1:9" x14ac:dyDescent="0.25">
      <c r="A275" s="20" t="s">
        <v>7</v>
      </c>
      <c r="B275" s="22">
        <f>'[5]Covid Grants - Other'!D353</f>
        <v>0</v>
      </c>
      <c r="C275" s="22">
        <f>'[5]Covid Grants - Other'!E353</f>
        <v>0</v>
      </c>
      <c r="D275" s="22">
        <f>'[5]Covid Grants - Other'!F353</f>
        <v>0</v>
      </c>
      <c r="E275" s="22">
        <f>'[5]Covid Grants - Other'!G353</f>
        <v>0</v>
      </c>
      <c r="F275" s="22">
        <f>'[5]Covid Grants - Other'!H353</f>
        <v>0</v>
      </c>
      <c r="G275" s="21">
        <f>'[5]Covid Grants - Other'!I353</f>
        <v>0</v>
      </c>
      <c r="H275" s="2"/>
      <c r="I275" s="2"/>
    </row>
    <row r="276" spans="1:9" x14ac:dyDescent="0.25">
      <c r="A276" s="20"/>
      <c r="B276" s="11"/>
      <c r="C276" s="11"/>
      <c r="D276" s="11"/>
      <c r="E276" s="11"/>
      <c r="F276" s="11"/>
      <c r="G276" s="10"/>
      <c r="H276" s="2"/>
      <c r="I276" s="2"/>
    </row>
    <row r="277" spans="1:9" x14ac:dyDescent="0.25">
      <c r="A277" s="19" t="s">
        <v>6</v>
      </c>
      <c r="B277" s="11">
        <f>'[5]Covid Grants - Other'!D503</f>
        <v>0</v>
      </c>
      <c r="C277" s="11">
        <f>'[5]Covid Grants - Other'!E503</f>
        <v>0</v>
      </c>
      <c r="D277" s="11">
        <f>'[5]Covid Grants - Other'!F503</f>
        <v>0</v>
      </c>
      <c r="E277" s="11">
        <f>'[5]Covid Grants - Other'!G503</f>
        <v>0</v>
      </c>
      <c r="F277" s="11">
        <f>'[5]Covid Grants - Other'!H503</f>
        <v>0</v>
      </c>
      <c r="G277" s="10">
        <f>'[5]Covid Grants - Other'!I503</f>
        <v>0</v>
      </c>
      <c r="H277" s="2"/>
      <c r="I277" s="2"/>
    </row>
    <row r="278" spans="1:9" x14ac:dyDescent="0.25">
      <c r="A278" s="12"/>
      <c r="B278" s="11"/>
      <c r="C278" s="11"/>
      <c r="D278" s="11"/>
      <c r="E278" s="11"/>
      <c r="F278" s="11"/>
      <c r="G278" s="10"/>
      <c r="H278" s="2"/>
      <c r="I278" s="2"/>
    </row>
    <row r="279" spans="1:9" ht="13.8" thickBot="1" x14ac:dyDescent="0.3">
      <c r="A279" s="6" t="s">
        <v>0</v>
      </c>
      <c r="B279" s="4">
        <f>'[5]Covid Grants - Other'!D505</f>
        <v>0</v>
      </c>
      <c r="C279" s="5">
        <f>'[5]Covid Grants - Other'!E505</f>
        <v>0</v>
      </c>
      <c r="D279" s="4">
        <f>'[5]Covid Grants - Other'!F505</f>
        <v>0</v>
      </c>
      <c r="E279" s="4">
        <f>'[5]Covid Grants - Other'!G505</f>
        <v>0</v>
      </c>
      <c r="F279" s="4">
        <f>'[5]Covid Grants - Other'!H505</f>
        <v>0</v>
      </c>
      <c r="G279" s="3">
        <f>'[5]Covid Grants - Other'!I505</f>
        <v>0</v>
      </c>
      <c r="H279" s="2"/>
      <c r="I279" s="2"/>
    </row>
    <row r="280" spans="1:9" x14ac:dyDescent="0.25">
      <c r="I280" s="2"/>
    </row>
    <row r="281" spans="1:9" ht="13.8" thickBot="1" x14ac:dyDescent="0.3">
      <c r="A281" s="18"/>
      <c r="B281" s="16"/>
      <c r="C281" s="17"/>
      <c r="D281" s="16"/>
      <c r="E281" s="16"/>
      <c r="F281" s="16"/>
      <c r="G281" s="16"/>
      <c r="H281" s="2"/>
      <c r="I281" s="2"/>
    </row>
    <row r="282" spans="1:9" x14ac:dyDescent="0.25">
      <c r="A282" s="15" t="s">
        <v>5</v>
      </c>
      <c r="B282" s="14" t="s">
        <v>4</v>
      </c>
      <c r="C282" s="14" t="s">
        <v>4</v>
      </c>
      <c r="D282" s="14" t="s">
        <v>4</v>
      </c>
      <c r="E282" s="14" t="s">
        <v>4</v>
      </c>
      <c r="F282" s="14" t="s">
        <v>4</v>
      </c>
      <c r="G282" s="13" t="s">
        <v>4</v>
      </c>
      <c r="H282" s="2"/>
      <c r="I282" s="2"/>
    </row>
    <row r="283" spans="1:9" x14ac:dyDescent="0.25">
      <c r="A283" s="12" t="s">
        <v>3</v>
      </c>
      <c r="B283" s="8">
        <v>0</v>
      </c>
      <c r="C283" s="11">
        <f>B286</f>
        <v>0</v>
      </c>
      <c r="D283" s="11">
        <f>C286</f>
        <v>0</v>
      </c>
      <c r="E283" s="11">
        <f>D286</f>
        <v>0</v>
      </c>
      <c r="F283" s="11">
        <f>E286</f>
        <v>0</v>
      </c>
      <c r="G283" s="10">
        <f>F286</f>
        <v>0</v>
      </c>
      <c r="I283" s="2"/>
    </row>
    <row r="284" spans="1:9" x14ac:dyDescent="0.25">
      <c r="A284" s="9" t="s">
        <v>2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7">
        <v>0</v>
      </c>
      <c r="H284" s="2"/>
      <c r="I284" s="2"/>
    </row>
    <row r="285" spans="1:9" x14ac:dyDescent="0.25">
      <c r="A285" s="9" t="s">
        <v>1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7">
        <v>0</v>
      </c>
      <c r="H285" s="2"/>
      <c r="I285" s="2"/>
    </row>
    <row r="286" spans="1:9" ht="13.8" thickBot="1" x14ac:dyDescent="0.3">
      <c r="A286" s="6" t="s">
        <v>0</v>
      </c>
      <c r="B286" s="4">
        <f t="shared" ref="B286:G286" si="22">SUM(B283:B285)</f>
        <v>0</v>
      </c>
      <c r="C286" s="5">
        <f t="shared" si="22"/>
        <v>0</v>
      </c>
      <c r="D286" s="4">
        <f t="shared" si="22"/>
        <v>0</v>
      </c>
      <c r="E286" s="4">
        <f t="shared" si="22"/>
        <v>0</v>
      </c>
      <c r="F286" s="4">
        <f t="shared" si="22"/>
        <v>0</v>
      </c>
      <c r="G286" s="3">
        <f t="shared" si="22"/>
        <v>0</v>
      </c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  <row r="310" spans="1:9" x14ac:dyDescent="0.25">
      <c r="A310" s="2"/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2"/>
      <c r="B311" s="2"/>
      <c r="C311" s="2"/>
      <c r="D311" s="2"/>
      <c r="E311" s="2"/>
      <c r="F311" s="2"/>
      <c r="G311" s="2"/>
      <c r="H311" s="2"/>
      <c r="I311" s="2"/>
    </row>
    <row r="312" spans="1:9" x14ac:dyDescent="0.25">
      <c r="A312" s="2"/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2"/>
      <c r="B313" s="2"/>
      <c r="C313" s="2"/>
      <c r="D313" s="2"/>
      <c r="E313" s="2"/>
      <c r="F313" s="2"/>
      <c r="G313" s="2"/>
    </row>
  </sheetData>
  <sheetProtection algorithmName="SHA-512" hashValue="yQMcmnLH6Set/PYWLk7lMeDuDL4xHgruEugeCSDzv6pnnarufdh28MBnSkJY2WOFUJJsLKUwScun+vDvmWgXRQ==" saltValue="E2we22d9EjqJJO9S35fuOw==" spinCount="100000" sheet="1" formatCells="0"/>
  <mergeCells count="2">
    <mergeCell ref="J13:Q13"/>
    <mergeCell ref="J14:Q14"/>
  </mergeCells>
  <conditionalFormatting sqref="H14">
    <cfRule type="containsText" dxfId="271" priority="67" operator="containsText" text="INCORRECT">
      <formula>NOT(ISERROR(SEARCH("INCORRECT",H14)))</formula>
    </cfRule>
    <cfRule type="containsText" dxfId="270" priority="68" operator="containsText" text="CORRECT">
      <formula>NOT(ISERROR(SEARCH("CORRECT",H14)))</formula>
    </cfRule>
  </conditionalFormatting>
  <conditionalFormatting sqref="B97:F97">
    <cfRule type="cellIs" dxfId="269" priority="66" operator="greaterThan">
      <formula>0</formula>
    </cfRule>
  </conditionalFormatting>
  <conditionalFormatting sqref="B110:G110">
    <cfRule type="cellIs" dxfId="268" priority="65" operator="greaterThan">
      <formula>0</formula>
    </cfRule>
  </conditionalFormatting>
  <conditionalFormatting sqref="B126:G126">
    <cfRule type="cellIs" dxfId="267" priority="64" operator="greaterThan">
      <formula>0</formula>
    </cfRule>
  </conditionalFormatting>
  <conditionalFormatting sqref="B139:G139">
    <cfRule type="cellIs" dxfId="266" priority="63" operator="greaterThan">
      <formula>0</formula>
    </cfRule>
  </conditionalFormatting>
  <conditionalFormatting sqref="B152:G152">
    <cfRule type="cellIs" dxfId="265" priority="62" operator="greaterThan">
      <formula>0</formula>
    </cfRule>
  </conditionalFormatting>
  <conditionalFormatting sqref="B165:F165">
    <cfRule type="cellIs" dxfId="264" priority="61" operator="greaterThan">
      <formula>0</formula>
    </cfRule>
  </conditionalFormatting>
  <conditionalFormatting sqref="B177:F177">
    <cfRule type="cellIs" dxfId="263" priority="60" operator="greaterThan">
      <formula>0</formula>
    </cfRule>
  </conditionalFormatting>
  <conditionalFormatting sqref="B188:F188">
    <cfRule type="cellIs" dxfId="262" priority="59" operator="greaterThan">
      <formula>0</formula>
    </cfRule>
  </conditionalFormatting>
  <conditionalFormatting sqref="B200:G200">
    <cfRule type="cellIs" dxfId="261" priority="58" operator="greaterThan">
      <formula>0</formula>
    </cfRule>
  </conditionalFormatting>
  <conditionalFormatting sqref="B228:F228">
    <cfRule type="cellIs" dxfId="260" priority="57" operator="greaterThan">
      <formula>0</formula>
    </cfRule>
  </conditionalFormatting>
  <conditionalFormatting sqref="B79:G79">
    <cfRule type="cellIs" dxfId="259" priority="56" operator="greaterThan">
      <formula>0</formula>
    </cfRule>
  </conditionalFormatting>
  <conditionalFormatting sqref="B81:G81 B82">
    <cfRule type="cellIs" dxfId="258" priority="55" operator="greaterThan">
      <formula>0</formula>
    </cfRule>
  </conditionalFormatting>
  <conditionalFormatting sqref="B15">
    <cfRule type="cellIs" dxfId="257" priority="54" operator="greaterThan">
      <formula>0</formula>
    </cfRule>
  </conditionalFormatting>
  <conditionalFormatting sqref="C15:G15">
    <cfRule type="cellIs" dxfId="256" priority="53" operator="greaterThan">
      <formula>0</formula>
    </cfRule>
  </conditionalFormatting>
  <conditionalFormatting sqref="G165">
    <cfRule type="cellIs" dxfId="255" priority="52" operator="greaterThan">
      <formula>0</formula>
    </cfRule>
  </conditionalFormatting>
  <conditionalFormatting sqref="G177">
    <cfRule type="cellIs" dxfId="254" priority="51" operator="greaterThan">
      <formula>0</formula>
    </cfRule>
  </conditionalFormatting>
  <conditionalFormatting sqref="G188">
    <cfRule type="cellIs" dxfId="253" priority="50" operator="greaterThan">
      <formula>0</formula>
    </cfRule>
  </conditionalFormatting>
  <conditionalFormatting sqref="G228">
    <cfRule type="cellIs" dxfId="252" priority="49" operator="greaterThan">
      <formula>0</formula>
    </cfRule>
  </conditionalFormatting>
  <conditionalFormatting sqref="G97">
    <cfRule type="cellIs" dxfId="251" priority="48" operator="greaterThan">
      <formula>0</formula>
    </cfRule>
  </conditionalFormatting>
  <conditionalFormatting sqref="B219:G219">
    <cfRule type="cellIs" dxfId="250" priority="47" operator="greaterThan">
      <formula>0</formula>
    </cfRule>
  </conditionalFormatting>
  <conditionalFormatting sqref="B210:G210">
    <cfRule type="cellIs" dxfId="249" priority="46" operator="greaterThan">
      <formula>0</formula>
    </cfRule>
  </conditionalFormatting>
  <conditionalFormatting sqref="J230:J253">
    <cfRule type="expression" dxfId="248" priority="43">
      <formula>AND(N230=1,K230="")</formula>
    </cfRule>
    <cfRule type="expression" dxfId="247" priority="44">
      <formula>AND(ABS(J230)&gt;0.2499,K230="")</formula>
    </cfRule>
    <cfRule type="expression" dxfId="246" priority="45">
      <formula>AND(ABS(J230)&gt;0.2499,K230&lt;&gt;"")</formula>
    </cfRule>
  </conditionalFormatting>
  <conditionalFormatting sqref="B240:G240">
    <cfRule type="cellIs" dxfId="245" priority="42" operator="greaterThan">
      <formula>0</formula>
    </cfRule>
  </conditionalFormatting>
  <conditionalFormatting sqref="J254:J262">
    <cfRule type="expression" dxfId="244" priority="39">
      <formula>AND(N254=1,K254="")</formula>
    </cfRule>
    <cfRule type="expression" dxfId="243" priority="40">
      <formula>AND(ABS(J254)&gt;0.2499,K254="")</formula>
    </cfRule>
    <cfRule type="expression" dxfId="242" priority="41">
      <formula>AND(ABS(J254)&gt;0.2499,K254&lt;&gt;"")</formula>
    </cfRule>
  </conditionalFormatting>
  <conditionalFormatting sqref="B281:F281">
    <cfRule type="cellIs" dxfId="241" priority="38" operator="greaterThan">
      <formula>0</formula>
    </cfRule>
  </conditionalFormatting>
  <conditionalFormatting sqref="G281">
    <cfRule type="cellIs" dxfId="240" priority="37" operator="greaterThan">
      <formula>0</formula>
    </cfRule>
  </conditionalFormatting>
  <conditionalFormatting sqref="B262:G262">
    <cfRule type="cellIs" dxfId="239" priority="36" operator="greaterThan">
      <formula>0</formula>
    </cfRule>
  </conditionalFormatting>
  <conditionalFormatting sqref="B286:G286">
    <cfRule type="cellIs" dxfId="238" priority="35" operator="greaterThan">
      <formula>0</formula>
    </cfRule>
  </conditionalFormatting>
  <conditionalFormatting sqref="J25:J37">
    <cfRule type="expression" dxfId="237" priority="32">
      <formula>AND(N25=1,K25="")</formula>
    </cfRule>
    <cfRule type="expression" dxfId="236" priority="33">
      <formula>AND(ABS(J25)&gt;0.2499,K25="")</formula>
    </cfRule>
    <cfRule type="expression" dxfId="235" priority="34">
      <formula>AND(ABS(J25)&gt;0.2499,K25&lt;&gt;"")</formula>
    </cfRule>
  </conditionalFormatting>
  <conditionalFormatting sqref="J25:J37">
    <cfRule type="expression" dxfId="234" priority="31">
      <formula>AND(N25=0,K25&lt;&gt;"")</formula>
    </cfRule>
  </conditionalFormatting>
  <conditionalFormatting sqref="J44:J74">
    <cfRule type="expression" dxfId="233" priority="28">
      <formula>AND(N44=1,K44="")</formula>
    </cfRule>
    <cfRule type="expression" dxfId="232" priority="29">
      <formula>AND(ABS(J44)&gt;0.2499,K44="")</formula>
    </cfRule>
    <cfRule type="expression" dxfId="231" priority="30">
      <formula>AND(ABS(J44)&gt;0.2499,K44&lt;&gt;"")</formula>
    </cfRule>
  </conditionalFormatting>
  <conditionalFormatting sqref="J44:J74">
    <cfRule type="expression" dxfId="230" priority="27">
      <formula>AND(N44=0,K44&lt;&gt;"")</formula>
    </cfRule>
  </conditionalFormatting>
  <conditionalFormatting sqref="C157:G157">
    <cfRule type="cellIs" dxfId="229" priority="26" operator="greaterThan">
      <formula>0</formula>
    </cfRule>
  </conditionalFormatting>
  <conditionalFormatting sqref="B157">
    <cfRule type="cellIs" dxfId="228" priority="25" operator="greaterThan">
      <formula>0</formula>
    </cfRule>
  </conditionalFormatting>
  <conditionalFormatting sqref="C170:G170">
    <cfRule type="cellIs" dxfId="227" priority="24" operator="greaterThan">
      <formula>0</formula>
    </cfRule>
  </conditionalFormatting>
  <conditionalFormatting sqref="B170">
    <cfRule type="cellIs" dxfId="226" priority="23" operator="greaterThan">
      <formula>0</formula>
    </cfRule>
  </conditionalFormatting>
  <conditionalFormatting sqref="C182:G182">
    <cfRule type="cellIs" dxfId="225" priority="22" operator="greaterThan">
      <formula>0</formula>
    </cfRule>
  </conditionalFormatting>
  <conditionalFormatting sqref="B182">
    <cfRule type="cellIs" dxfId="224" priority="21" operator="greaterThan">
      <formula>0</formula>
    </cfRule>
  </conditionalFormatting>
  <conditionalFormatting sqref="C193:G193">
    <cfRule type="cellIs" dxfId="223" priority="20" operator="greaterThan">
      <formula>0</formula>
    </cfRule>
  </conditionalFormatting>
  <conditionalFormatting sqref="B193">
    <cfRule type="cellIs" dxfId="222" priority="19" operator="greaterThan">
      <formula>0</formula>
    </cfRule>
  </conditionalFormatting>
  <conditionalFormatting sqref="C204:G204">
    <cfRule type="cellIs" dxfId="221" priority="18" operator="greaterThan">
      <formula>0</formula>
    </cfRule>
  </conditionalFormatting>
  <conditionalFormatting sqref="B204">
    <cfRule type="cellIs" dxfId="220" priority="17" operator="greaterThan">
      <formula>0</formula>
    </cfRule>
  </conditionalFormatting>
  <conditionalFormatting sqref="C213:G213">
    <cfRule type="cellIs" dxfId="219" priority="16" operator="greaterThan">
      <formula>0</formula>
    </cfRule>
  </conditionalFormatting>
  <conditionalFormatting sqref="B213">
    <cfRule type="cellIs" dxfId="218" priority="15" operator="greaterThan">
      <formula>0</formula>
    </cfRule>
  </conditionalFormatting>
  <conditionalFormatting sqref="C222:G222">
    <cfRule type="cellIs" dxfId="217" priority="14" operator="greaterThan">
      <formula>0</formula>
    </cfRule>
  </conditionalFormatting>
  <conditionalFormatting sqref="B222">
    <cfRule type="cellIs" dxfId="216" priority="13" operator="greaterThan">
      <formula>0</formula>
    </cfRule>
  </conditionalFormatting>
  <conditionalFormatting sqref="B233:C233">
    <cfRule type="cellIs" dxfId="215" priority="12" operator="greaterThan">
      <formula>0</formula>
    </cfRule>
  </conditionalFormatting>
  <conditionalFormatting sqref="B252:G252">
    <cfRule type="cellIs" dxfId="214" priority="11" operator="greaterThan">
      <formula>0</formula>
    </cfRule>
  </conditionalFormatting>
  <conditionalFormatting sqref="B244:D244">
    <cfRule type="cellIs" dxfId="213" priority="10" operator="greaterThan">
      <formula>0</formula>
    </cfRule>
  </conditionalFormatting>
  <conditionalFormatting sqref="B261:G261">
    <cfRule type="cellIs" dxfId="212" priority="9" operator="greaterThan">
      <formula>0</formula>
    </cfRule>
  </conditionalFormatting>
  <conditionalFormatting sqref="B255:G255">
    <cfRule type="cellIs" dxfId="211" priority="8" operator="greaterThan">
      <formula>0</formula>
    </cfRule>
  </conditionalFormatting>
  <conditionalFormatting sqref="B270:G270">
    <cfRule type="cellIs" dxfId="210" priority="7" operator="greaterThan">
      <formula>0</formula>
    </cfRule>
  </conditionalFormatting>
  <conditionalFormatting sqref="B264:G264">
    <cfRule type="cellIs" dxfId="209" priority="6" operator="greaterThan">
      <formula>0</formula>
    </cfRule>
  </conditionalFormatting>
  <conditionalFormatting sqref="B279:G279">
    <cfRule type="cellIs" dxfId="208" priority="5" operator="greaterThan">
      <formula>0</formula>
    </cfRule>
  </conditionalFormatting>
  <conditionalFormatting sqref="B273:G273">
    <cfRule type="cellIs" dxfId="207" priority="4" operator="greaterThan">
      <formula>0</formula>
    </cfRule>
  </conditionalFormatting>
  <conditionalFormatting sqref="B160:G160">
    <cfRule type="cellIs" dxfId="206" priority="3" operator="greaterThan">
      <formula>0</formula>
    </cfRule>
  </conditionalFormatting>
  <conditionalFormatting sqref="B235:C235">
    <cfRule type="cellIs" dxfId="205" priority="2" operator="greaterThan">
      <formula>0</formula>
    </cfRule>
  </conditionalFormatting>
  <conditionalFormatting sqref="B247:D247">
    <cfRule type="cellIs" dxfId="204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scale="55" fitToHeight="0" orientation="landscape" horizontalDpi="90" verticalDpi="9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rgb="FFFF6600"/>
    <pageSetUpPr fitToPage="1"/>
  </sheetPr>
  <dimension ref="A1:Q313"/>
  <sheetViews>
    <sheetView showGridLines="0" showRowColHeaders="0" zoomScaleNormal="100" workbookViewId="0">
      <pane ySplit="4" topLeftCell="A61" activePane="bottomLeft" state="frozen"/>
      <selection pane="bottomLeft" activeCell="J88" sqref="J88"/>
    </sheetView>
  </sheetViews>
  <sheetFormatPr defaultColWidth="8" defaultRowHeight="13.2" x14ac:dyDescent="0.25"/>
  <cols>
    <col min="1" max="1" width="52.6640625" style="1" customWidth="1"/>
    <col min="2" max="7" width="11" style="1" customWidth="1"/>
    <col min="8" max="8" width="39" style="1" customWidth="1"/>
    <col min="9" max="9" width="3.109375" style="1" customWidth="1"/>
    <col min="10" max="10" width="13.33203125" style="1" customWidth="1"/>
    <col min="11" max="11" width="8" style="1"/>
    <col min="12" max="12" width="8" style="1" hidden="1" customWidth="1"/>
    <col min="13" max="13" width="8.44140625" style="1" hidden="1" customWidth="1"/>
    <col min="14" max="14" width="8" style="1" hidden="1" customWidth="1"/>
    <col min="15" max="16384" width="8" style="1"/>
  </cols>
  <sheetData>
    <row r="1" spans="1:17" ht="15.6" x14ac:dyDescent="0.3">
      <c r="A1" s="140" t="s">
        <v>141</v>
      </c>
      <c r="B1" s="139"/>
      <c r="C1" s="138"/>
      <c r="D1" s="138"/>
      <c r="E1" s="138"/>
      <c r="F1" s="138"/>
      <c r="G1" s="138"/>
    </row>
    <row r="2" spans="1:17" x14ac:dyDescent="0.25">
      <c r="J2" s="86" t="s">
        <v>140</v>
      </c>
    </row>
    <row r="3" spans="1:17" x14ac:dyDescent="0.25">
      <c r="A3" s="137" t="s">
        <v>139</v>
      </c>
      <c r="B3" s="131" t="s">
        <v>138</v>
      </c>
      <c r="C3" s="131" t="s">
        <v>137</v>
      </c>
      <c r="D3" s="131" t="s">
        <v>136</v>
      </c>
      <c r="E3" s="131" t="s">
        <v>135</v>
      </c>
      <c r="F3" s="131" t="s">
        <v>134</v>
      </c>
      <c r="G3" s="131" t="s">
        <v>133</v>
      </c>
      <c r="J3" s="136" t="s">
        <v>132</v>
      </c>
      <c r="K3" s="135" t="s">
        <v>131</v>
      </c>
      <c r="L3" s="134"/>
      <c r="M3" s="134"/>
      <c r="N3" s="134"/>
      <c r="O3" s="134"/>
      <c r="P3" s="133"/>
    </row>
    <row r="4" spans="1:17" ht="13.8" thickBot="1" x14ac:dyDescent="0.3">
      <c r="A4" s="132"/>
      <c r="B4" s="131" t="s">
        <v>130</v>
      </c>
      <c r="C4" s="130" t="s">
        <v>2</v>
      </c>
      <c r="D4" s="130" t="s">
        <v>129</v>
      </c>
      <c r="E4" s="130" t="s">
        <v>129</v>
      </c>
      <c r="F4" s="130" t="s">
        <v>129</v>
      </c>
      <c r="G4" s="130" t="s">
        <v>129</v>
      </c>
      <c r="J4" s="129" t="s">
        <v>128</v>
      </c>
      <c r="K4" s="128" t="s">
        <v>127</v>
      </c>
      <c r="P4" s="127"/>
    </row>
    <row r="5" spans="1:17" ht="13.5" customHeight="1" x14ac:dyDescent="0.25">
      <c r="A5" s="114" t="s">
        <v>126</v>
      </c>
      <c r="B5" s="126">
        <v>307</v>
      </c>
      <c r="C5" s="125">
        <f>SUM('[6]2 - Pupil No.'!B7:B13)</f>
        <v>313</v>
      </c>
      <c r="D5" s="125">
        <f>SUM('[6]2 - Pupil No.'!C7:C13)</f>
        <v>311</v>
      </c>
      <c r="E5" s="125">
        <f>SUM('[6]2 - Pupil No.'!D7:D13)</f>
        <v>315</v>
      </c>
      <c r="F5" s="125">
        <f>SUM('[6]2 - Pupil No.'!E7:E13)</f>
        <v>315</v>
      </c>
      <c r="G5" s="124">
        <f>SUM('[6]2 - Pupil No.'!F7:F13)</f>
        <v>316</v>
      </c>
      <c r="H5" s="98" t="s">
        <v>122</v>
      </c>
    </row>
    <row r="6" spans="1:17" ht="13.5" customHeight="1" x14ac:dyDescent="0.25">
      <c r="A6" s="9"/>
      <c r="B6" s="120"/>
      <c r="C6" s="118"/>
      <c r="D6" s="118"/>
      <c r="E6" s="118"/>
      <c r="F6" s="118"/>
      <c r="G6" s="117"/>
    </row>
    <row r="7" spans="1:17" ht="13.5" customHeight="1" x14ac:dyDescent="0.25">
      <c r="A7" s="9" t="s">
        <v>125</v>
      </c>
      <c r="B7" s="119">
        <v>0</v>
      </c>
      <c r="C7" s="118">
        <f>SUM('[6]2 - Pupil No.'!B14:B18)</f>
        <v>0</v>
      </c>
      <c r="D7" s="118">
        <f>SUM('[6]2 - Pupil No.'!C14:C18)</f>
        <v>0</v>
      </c>
      <c r="E7" s="118">
        <f>SUM('[6]2 - Pupil No.'!D14:D18)</f>
        <v>0</v>
      </c>
      <c r="F7" s="118">
        <f>SUM('[6]2 - Pupil No.'!E14:E18)</f>
        <v>0</v>
      </c>
      <c r="G7" s="117">
        <f>SUM('[6]2 - Pupil No.'!F14:F18)</f>
        <v>0</v>
      </c>
      <c r="H7" s="98" t="s">
        <v>122</v>
      </c>
    </row>
    <row r="8" spans="1:17" ht="13.5" customHeight="1" x14ac:dyDescent="0.25">
      <c r="A8" s="9"/>
      <c r="B8" s="120"/>
      <c r="C8" s="118"/>
      <c r="D8" s="118"/>
      <c r="E8" s="118"/>
      <c r="F8" s="118"/>
      <c r="G8" s="117"/>
    </row>
    <row r="9" spans="1:17" ht="13.5" customHeight="1" x14ac:dyDescent="0.25">
      <c r="A9" s="9" t="s">
        <v>124</v>
      </c>
      <c r="B9" s="123">
        <v>0</v>
      </c>
      <c r="C9" s="122">
        <f>'[6]2 - Pupil No.'!B48</f>
        <v>0</v>
      </c>
      <c r="D9" s="122">
        <f>'[6]2 - Pupil No.'!C48</f>
        <v>0</v>
      </c>
      <c r="E9" s="122">
        <f>'[6]2 - Pupil No.'!D48</f>
        <v>0</v>
      </c>
      <c r="F9" s="122">
        <f>'[6]2 - Pupil No.'!E48</f>
        <v>0</v>
      </c>
      <c r="G9" s="121">
        <f>'[6]2 - Pupil No.'!F48</f>
        <v>0</v>
      </c>
      <c r="H9" s="98" t="s">
        <v>122</v>
      </c>
    </row>
    <row r="10" spans="1:17" ht="13.5" customHeight="1" x14ac:dyDescent="0.25">
      <c r="A10" s="9"/>
      <c r="B10" s="120"/>
      <c r="C10" s="118"/>
      <c r="D10" s="118"/>
      <c r="E10" s="118"/>
      <c r="F10" s="118"/>
      <c r="G10" s="117"/>
    </row>
    <row r="11" spans="1:17" ht="13.5" customHeight="1" x14ac:dyDescent="0.25">
      <c r="A11" s="9" t="s">
        <v>123</v>
      </c>
      <c r="B11" s="119">
        <v>0</v>
      </c>
      <c r="C11" s="118">
        <f>'[6]2 - Pupil No.'!B53</f>
        <v>0</v>
      </c>
      <c r="D11" s="118">
        <f>'[6]2 - Pupil No.'!C53</f>
        <v>0</v>
      </c>
      <c r="E11" s="118">
        <f>'[6]2 - Pupil No.'!D53</f>
        <v>0</v>
      </c>
      <c r="F11" s="118">
        <f>'[6]2 - Pupil No.'!E53</f>
        <v>0</v>
      </c>
      <c r="G11" s="117">
        <f>'[6]2 - Pupil No.'!F53</f>
        <v>0</v>
      </c>
      <c r="H11" s="98" t="s">
        <v>122</v>
      </c>
    </row>
    <row r="12" spans="1:17" ht="13.5" customHeight="1" thickBot="1" x14ac:dyDescent="0.3">
      <c r="A12" s="72"/>
      <c r="B12" s="105"/>
      <c r="C12" s="116"/>
      <c r="D12" s="116"/>
      <c r="E12" s="116"/>
      <c r="F12" s="116"/>
      <c r="G12" s="115"/>
    </row>
    <row r="13" spans="1:17" x14ac:dyDescent="0.25">
      <c r="A13" s="114"/>
      <c r="B13" s="113" t="s">
        <v>4</v>
      </c>
      <c r="C13" s="113" t="s">
        <v>4</v>
      </c>
      <c r="D13" s="113" t="s">
        <v>4</v>
      </c>
      <c r="E13" s="113" t="s">
        <v>4</v>
      </c>
      <c r="F13" s="113" t="s">
        <v>4</v>
      </c>
      <c r="G13" s="112" t="s">
        <v>4</v>
      </c>
      <c r="H13" s="111" t="s">
        <v>121</v>
      </c>
      <c r="J13" s="141" t="s">
        <v>120</v>
      </c>
      <c r="K13" s="141"/>
      <c r="L13" s="141"/>
      <c r="M13" s="141"/>
      <c r="N13" s="141"/>
      <c r="O13" s="141"/>
      <c r="P13" s="141"/>
      <c r="Q13" s="141"/>
    </row>
    <row r="14" spans="1:17" x14ac:dyDescent="0.25">
      <c r="A14" s="9"/>
      <c r="B14" s="109"/>
      <c r="C14" s="109"/>
      <c r="D14" s="109"/>
      <c r="E14" s="109"/>
      <c r="F14" s="109"/>
      <c r="G14" s="108"/>
      <c r="H14" s="107" t="str">
        <f>IF(OR([6]Validation!F9="INCORRECT",[6]Validation!D13="NOT ENTERED",[6]Validation!E18="NOT ENTERED",[6]Validation!F10="INCORRECT",[6]Validation!E22="NOT ENTERED",[6]Validation!L11="NOT ENTERED",[6]Validation!L12="NOT ENTERED",[6]Validation!L13="NOT ENTERED",[6]Validation!L14="NOT ENTERED",[6]Validation!L15="NOT ENTERED",[6]Validation!L16="NOT ENTERED",[6]Validation!L17="NOT ENTERED",[6]Validation!L18="NOT ENTERED", [6]Validation!L19="NOT ENTERED",[6]Validation!L20="NOT ENTERED",[6]Validation!L21="NOT ENTERED",[6]Validation!L22="NOT ENTERED",[6]Validation!L23="NOT ENTERED",[6]Validation!L24="NOT ENTERED",[6]Validation!L25="NOT ENTERED",[6]Validation!E41="NOT ENTERED",[6]Validation!F41="NOT ENTERED",[6]Validation!G41="NOT ENTERED",[6]Validation!H41="NOT ENTERED",[6]Validation!I41="NOT ENTERED", [6]Validation!D32="NOT ENTERED",[6]Validation!E32="NOT ENTERED",[6]Validation!F32="NOT ENTERED",[6]Validation!G32="NOT ENTERED",[6]Validation!H32="NOT ENTERED",[6]Validation!D36="NOT ENTERED",[6]Validation!E36="NOT ENTERED",[6]Validation!F36="NOT ENTERED",[6]Validation!G36="NOT ENTERED",[6]Validation!H36="NOT ENTERED",[6]Validation!I36="NOT ENTERED", [6]Validation!D37="NOT ENTERED",[6]Validation!E37="NOT ENTERED",[6]Validation!F37="NOT ENTERED",[6]Validation!G37="NOT ENTERED",[6]Validation!H37="NOT ENTERED",[6]Validation!I37="NOT ENTERED",[6]Validation!D38="NOT ENTERED",[6]Validation!E38="NOT ENTERED",[6]Validation!F38="NOT ENTERED",[6]Validation!G38="NOT ENTERED",[6]Validation!H38="NOT ENTERED",[6]Validation!I38="NOT ENTERED", [6]Validation!D39="NOT ENTERED",[6]Validation!E39="NOT ENTERED",[6]Validation!F39="NOT ENTERED",[6]Validation!G39="NOT ENTERED",[6]Validation!H39="NOT ENTERED",[6]Validation!I39="NOT ENTERED",[6]Validation!D40="NOT ENTERED",[6]Validation!E40="NOT ENTERED",[6]Validation!F40="NOT ENTERED",[6]Validation!G40="NOT ENTERED",[6]Validation!H40="NOT ENTERED",[6]Validation!I40="NOT ENTERED",[6]Validation!D41="NOT ENTERED",[6]Validation!E41="NOT ENTERED",[6]Validation!F41="NOT ENTERED",[6]Validation!G41="NOT ENTERED",[6]Validation!H41="NOT ENTERED",[6]Validation!I41="NOT ENTERED",[6]Validation!D42="NOT ENTERED",[6]Validation!E42="NOT ENTERED",[6]Validation!F42="NOT ENTERED",[6]Validation!G42="NOT ENTERED",[6]Validation!H42="NOT ENTERED",[6]Validation!I42="NOT ENTERED",[6]Validation!D43="NOT ENTERED",[6]Validation!E43="NOT ENTERED",[6]Validation!F43="NOT ENTERED",[6]Validation!G43="NOT ENTERED",[6]Validation!H43="NOT ENTERED",[6]Validation!I43="NOT ENTERED", [6]Validation!D44="NOT ENTERED",[6]Validation!E44="NOT ENTERED",[6]Validation!F44="NOT ENTERED",[6]Validation!G44="NOT ENTERED",[6]Validation!H44="NOT ENTERED",[6]Validation!I44="NOT ENTERED", [6]Validation!D45="NOT ENTERED",[6]Validation!E45="NOT ENTERED",[6]Validation!F45="NOT ENTERED",[6]Validation!G45="NOT ENTERED",[6]Validation!H45="NOT ENTERED",[6]Validation!I45="NOT ENTERED", [6]Validation!D46="NOT ENTERED",[6]Validation!E46="NOT ENTERED",[6]Validation!F46="NOT ENTERED",[6]Validation!G46="NOT ENTERED",[6]Validation!H46="NOT ENTERED",[6]Validation!I46="NOT ENTERED",[6]Validation!D47="NOT ENTERED",[6]Validation!E47="NOT ENTERED",[6]Validation!F47="NOT ENTERED",[6]Validation!G47="NOT ENTERED",[6]Validation!H47="NOT ENTERED",[6]Validation!I47="NOT ENTERED",[6]Validation!D48="NOT ENTERED",[6]Validation!E48="NOT ENTERED",[6]Validation!F48="NOT ENTERED",[6]Validation!G48="NOT ENTERED",[6]Validation!H48="NOT ENTERED",[6]Validation!I48="NOT ENTERED",[6]Validation!D49="NOT ENTERED",[6]Validation!E49="NOT ENTERED",[6]Validation!F49="NOT ENTERED",[6]Validation!G49="NOT ENTERED",[6]Validation!H49="NOT ENTERED",[6]Validation!I49="NOT ENTERED",[6]Validation!D50="NOT ENTERED",[6]Validation!E50="NOT ENTERED",[6]Validation!F50="NOT ENTERED",[6]Validation!G50="NOT ENTERED",[6]Validation!H50="NOT ENTERED",[6]Validation!I50="NOT ENTERED",[6]Validation!D51="NOT ENTERED",[6]Validation!E51="NOT ENTERED",[6]Validation!F51="NOT ENTERED",[6]Validation!G51="NOT ENTERED",[6]Validation!H51="NOT ENTERED",[6]Validation!I51="NOT ENTERED",[6]Validation!D26="Incorrect account codes used",[6]Validation!D56="NOT ENTERED",[6]Validation!E56="NOT ENTERED",[6]Validation!F56="NOT ENTERED",[6]Validation!G56="NOT ENTERED",[6]Validation!H56="NOT ENTERED",[6]Validation!D57="NOT ENTERED",[6]Validation!E57="NOT ENTERED",[6]Validation!F57="NOT ENTERED",[6]Validation!G57="NOT ENTERED",[6]Validation!H57="NOT ENTERED",[6]Validation!F69="incorrect",[6]Validation!F70="incorrect",[6]Validation!D63="NOT ENTERED",[6]Validation!E63="NOT ENTERED",[6]Validation!F63="NOT ENTERED",[6]Validation!G63="NOT ENTERED",[6]Validation!D76="INCORRECT",[6]Validation!D82="INCORRECT",[6]Validation!D83="INCORRECT",[6]Validation!D88="NOT ENTERED",[6]Validation!E88="NOT ENTERED",[6]Validation!F88="NOT ENTERED",[6]Validation!G88="NOT ENTERED",[6]Validation!H88="NOT ENTERED",[6]Validation!D89="NOT ENTERED",[6]Validation!E89="NOT ENTERED",[6]Validation!F89="NOT ENTERED",[6]Validation!G89="NOT ENTERED",[6]Validation!H89="NOT ENTERED",[6]Validation!E95="NOT ENTERED"),"INCORRECT","CORRECT")</f>
        <v>CORRECT</v>
      </c>
      <c r="J14" s="142">
        <v>45070</v>
      </c>
      <c r="K14" s="142"/>
      <c r="L14" s="142"/>
      <c r="M14" s="142"/>
      <c r="N14" s="142"/>
      <c r="O14" s="142"/>
      <c r="P14" s="142"/>
      <c r="Q14" s="142"/>
    </row>
    <row r="15" spans="1:17" x14ac:dyDescent="0.25">
      <c r="A15" s="69" t="s">
        <v>119</v>
      </c>
      <c r="B15" s="106">
        <v>-61797</v>
      </c>
      <c r="C15" s="38">
        <f>B81</f>
        <v>-88420.130000000354</v>
      </c>
      <c r="D15" s="38">
        <f>C81</f>
        <v>-124622.60900000017</v>
      </c>
      <c r="E15" s="38">
        <f>D81</f>
        <v>-98069.469204462599</v>
      </c>
      <c r="F15" s="38">
        <f>E81</f>
        <v>-24683.364323992981</v>
      </c>
      <c r="G15" s="37">
        <f>F81</f>
        <v>106760.13886660268</v>
      </c>
      <c r="H15" s="1" t="s">
        <v>9</v>
      </c>
    </row>
    <row r="16" spans="1:17" ht="13.8" thickBot="1" x14ac:dyDescent="0.3">
      <c r="A16" s="72"/>
      <c r="B16" s="105"/>
      <c r="C16" s="104"/>
      <c r="D16" s="104"/>
      <c r="E16" s="104"/>
      <c r="F16" s="104"/>
      <c r="G16" s="103"/>
      <c r="I16" s="2"/>
    </row>
    <row r="17" spans="1:14" x14ac:dyDescent="0.25">
      <c r="A17" s="15" t="s">
        <v>118</v>
      </c>
      <c r="B17" s="102"/>
      <c r="C17" s="101"/>
      <c r="D17" s="101"/>
      <c r="E17" s="101"/>
      <c r="F17" s="101"/>
      <c r="G17" s="100"/>
      <c r="I17" s="2"/>
    </row>
    <row r="18" spans="1:14" x14ac:dyDescent="0.25">
      <c r="A18" s="9"/>
      <c r="B18" s="54"/>
      <c r="C18" s="71"/>
      <c r="D18" s="71"/>
      <c r="E18" s="71"/>
      <c r="F18" s="71"/>
      <c r="G18" s="70"/>
      <c r="I18" s="2"/>
    </row>
    <row r="19" spans="1:14" x14ac:dyDescent="0.25">
      <c r="A19" s="20" t="s">
        <v>117</v>
      </c>
      <c r="B19" s="99">
        <v>1365007</v>
      </c>
      <c r="C19" s="16">
        <f>IFERROR('[6]3b - Schools Block'!C28,0)</f>
        <v>1500978</v>
      </c>
      <c r="D19" s="16">
        <f>IFERROR('[6]3b - Schools Block'!D28,0)</f>
        <v>1529773</v>
      </c>
      <c r="E19" s="16">
        <f>IFERROR('[6]3b - Schools Block'!E28,0)</f>
        <v>1554390.6672018303</v>
      </c>
      <c r="F19" s="16">
        <f>IFERROR('[6]3b - Schools Block'!F28,0)</f>
        <v>1561421.4905378395</v>
      </c>
      <c r="G19" s="79">
        <f>IFERROR('[6]3b - Schools Block'!G28,0)</f>
        <v>1572959.8345555782</v>
      </c>
      <c r="H19" s="98" t="s">
        <v>116</v>
      </c>
      <c r="I19" s="2"/>
    </row>
    <row r="20" spans="1:14" x14ac:dyDescent="0.25">
      <c r="A20" s="20"/>
      <c r="B20" s="97"/>
      <c r="C20" s="96"/>
      <c r="D20" s="96"/>
      <c r="E20" s="96"/>
      <c r="F20" s="96"/>
      <c r="G20" s="95"/>
      <c r="I20" s="2"/>
    </row>
    <row r="21" spans="1:14" ht="13.8" thickBot="1" x14ac:dyDescent="0.3">
      <c r="A21" s="20" t="s">
        <v>115</v>
      </c>
      <c r="B21" s="94">
        <f t="shared" ref="B21:G21" si="0">(-B15)+B19</f>
        <v>1426804</v>
      </c>
      <c r="C21" s="94">
        <f t="shared" si="0"/>
        <v>1589398.1300000004</v>
      </c>
      <c r="D21" s="94">
        <f t="shared" si="0"/>
        <v>1654395.6090000002</v>
      </c>
      <c r="E21" s="94">
        <f t="shared" si="0"/>
        <v>1652460.1364062929</v>
      </c>
      <c r="F21" s="94">
        <f t="shared" si="0"/>
        <v>1586104.8548618325</v>
      </c>
      <c r="G21" s="93">
        <f t="shared" si="0"/>
        <v>1466199.6956889755</v>
      </c>
      <c r="I21" s="2"/>
    </row>
    <row r="22" spans="1:14" ht="14.4" thickTop="1" thickBot="1" x14ac:dyDescent="0.3">
      <c r="A22" s="9"/>
      <c r="B22" s="54"/>
      <c r="C22" s="92"/>
      <c r="D22" s="92"/>
      <c r="E22" s="92"/>
      <c r="F22" s="92"/>
      <c r="G22" s="91"/>
      <c r="I22" s="2"/>
    </row>
    <row r="23" spans="1:14" x14ac:dyDescent="0.25">
      <c r="A23" s="15" t="s">
        <v>17</v>
      </c>
      <c r="B23" s="90"/>
      <c r="C23" s="90"/>
      <c r="D23" s="90"/>
      <c r="E23" s="90"/>
      <c r="F23" s="90"/>
      <c r="G23" s="89"/>
      <c r="I23" s="2"/>
    </row>
    <row r="24" spans="1:14" x14ac:dyDescent="0.25">
      <c r="A24" s="9"/>
      <c r="B24" s="88"/>
      <c r="C24" s="87"/>
      <c r="D24" s="87"/>
      <c r="E24" s="87"/>
      <c r="F24" s="87"/>
      <c r="G24" s="70"/>
      <c r="I24" s="2"/>
      <c r="K24" s="86" t="s">
        <v>114</v>
      </c>
    </row>
    <row r="25" spans="1:14" x14ac:dyDescent="0.25">
      <c r="A25" s="9" t="s">
        <v>113</v>
      </c>
      <c r="B25" s="42">
        <f>'[6]6 - Income &amp; Expenditure'!D375</f>
        <v>-69330</v>
      </c>
      <c r="C25" s="42">
        <f>IFERROR('[6]6 - Income &amp; Expenditure'!E375,0)</f>
        <v>-51221</v>
      </c>
      <c r="D25" s="42">
        <f>IFERROR('[6]6 - Income &amp; Expenditure'!F375,0)</f>
        <v>-50923</v>
      </c>
      <c r="E25" s="42">
        <f>IFERROR('[6]6 - Income &amp; Expenditure'!G375,0)</f>
        <v>-51519</v>
      </c>
      <c r="F25" s="42">
        <f>IFERROR('[6]6 - Income &amp; Expenditure'!H375,0)</f>
        <v>-51519</v>
      </c>
      <c r="G25" s="79">
        <f>IFERROR('[6]6 - Income &amp; Expenditure'!I375,0)</f>
        <v>-51669</v>
      </c>
      <c r="I25" s="2"/>
      <c r="J25" s="78">
        <f t="shared" ref="J25:J37" si="1">IFERROR((C25-B25)/B25,0)</f>
        <v>-0.26120005769508148</v>
      </c>
      <c r="K25" s="2" t="s">
        <v>112</v>
      </c>
      <c r="L25" s="1">
        <f>IF(OR(K25&lt;&gt;"",AND(ABS(J25)&lt;0.2499)),0,1)</f>
        <v>0</v>
      </c>
      <c r="M25" s="41">
        <f t="shared" ref="M25:M37" si="2">B25-C25</f>
        <v>-18109</v>
      </c>
      <c r="N25" s="1">
        <f t="shared" ref="N25:N37" si="3">IF(AND(AND(J25=0,M25&lt;&gt;0,K25="")),1,0)</f>
        <v>0</v>
      </c>
    </row>
    <row r="26" spans="1:14" x14ac:dyDescent="0.25">
      <c r="A26" s="9" t="s">
        <v>111</v>
      </c>
      <c r="B26" s="42">
        <f>'[6]6 - Income &amp; Expenditure'!D380</f>
        <v>0</v>
      </c>
      <c r="C26" s="42">
        <f>'[6]6 - Income &amp; Expenditure'!E380</f>
        <v>0</v>
      </c>
      <c r="D26" s="42">
        <f>'[6]6 - Income &amp; Expenditure'!F380</f>
        <v>0</v>
      </c>
      <c r="E26" s="42">
        <f>'[6]6 - Income &amp; Expenditure'!G380</f>
        <v>0</v>
      </c>
      <c r="F26" s="42">
        <f>'[6]6 - Income &amp; Expenditure'!H380</f>
        <v>0</v>
      </c>
      <c r="G26" s="79">
        <f>'[6]6 - Income &amp; Expenditure'!I380</f>
        <v>0</v>
      </c>
      <c r="I26" s="2"/>
      <c r="J26" s="78">
        <f t="shared" si="1"/>
        <v>0</v>
      </c>
      <c r="K26" s="2"/>
      <c r="L26" s="1">
        <f t="shared" ref="L26:L37" si="4">IF(OR(K26&lt;&gt;"",AND(ABS(J26)&lt;0.25)),0,1)</f>
        <v>0</v>
      </c>
      <c r="M26" s="41">
        <f t="shared" si="2"/>
        <v>0</v>
      </c>
      <c r="N26" s="1">
        <f t="shared" si="3"/>
        <v>0</v>
      </c>
    </row>
    <row r="27" spans="1:14" x14ac:dyDescent="0.25">
      <c r="A27" s="9" t="s">
        <v>110</v>
      </c>
      <c r="B27" s="42">
        <f>'[6]6 - Income &amp; Expenditure'!D386</f>
        <v>-76079.62</v>
      </c>
      <c r="C27" s="42">
        <f>'[6]6 - Income &amp; Expenditure'!E386</f>
        <v>-85068.080000000016</v>
      </c>
      <c r="D27" s="42">
        <f>'[6]6 - Income &amp; Expenditure'!F386</f>
        <v>-62772</v>
      </c>
      <c r="E27" s="42">
        <f>'[6]6 - Income &amp; Expenditure'!G386</f>
        <v>-46119</v>
      </c>
      <c r="F27" s="42">
        <f>'[6]6 - Income &amp; Expenditure'!H386</f>
        <v>-42189</v>
      </c>
      <c r="G27" s="79">
        <f>'[6]6 - Income &amp; Expenditure'!I386</f>
        <v>-42189</v>
      </c>
      <c r="I27" s="2"/>
      <c r="J27" s="78">
        <f t="shared" si="1"/>
        <v>0.11814543763494115</v>
      </c>
      <c r="K27" s="2"/>
      <c r="L27" s="1">
        <f t="shared" si="4"/>
        <v>0</v>
      </c>
      <c r="M27" s="41">
        <f t="shared" si="2"/>
        <v>8988.460000000021</v>
      </c>
      <c r="N27" s="1">
        <f t="shared" si="3"/>
        <v>0</v>
      </c>
    </row>
    <row r="28" spans="1:14" x14ac:dyDescent="0.25">
      <c r="A28" s="9" t="s">
        <v>109</v>
      </c>
      <c r="B28" s="42">
        <f>'[6]6 - Income &amp; Expenditure'!D392</f>
        <v>-1200</v>
      </c>
      <c r="C28" s="42">
        <f>'[6]6 - Income &amp; Expenditure'!E392</f>
        <v>0</v>
      </c>
      <c r="D28" s="42">
        <f>'[6]6 - Income &amp; Expenditure'!F392</f>
        <v>0</v>
      </c>
      <c r="E28" s="42">
        <f>'[6]6 - Income &amp; Expenditure'!G392</f>
        <v>0</v>
      </c>
      <c r="F28" s="42">
        <f>'[6]6 - Income &amp; Expenditure'!H392</f>
        <v>0</v>
      </c>
      <c r="G28" s="79">
        <f>'[6]6 - Income &amp; Expenditure'!I392</f>
        <v>0</v>
      </c>
      <c r="I28" s="2"/>
      <c r="J28" s="78">
        <f t="shared" si="1"/>
        <v>-1</v>
      </c>
      <c r="K28" s="2" t="s">
        <v>108</v>
      </c>
      <c r="L28" s="1">
        <f t="shared" si="4"/>
        <v>0</v>
      </c>
      <c r="M28" s="41">
        <f t="shared" si="2"/>
        <v>-1200</v>
      </c>
      <c r="N28" s="1">
        <f t="shared" si="3"/>
        <v>0</v>
      </c>
    </row>
    <row r="29" spans="1:14" x14ac:dyDescent="0.25">
      <c r="A29" s="9" t="s">
        <v>107</v>
      </c>
      <c r="B29" s="42">
        <f>'[6]6 - Income &amp; Expenditure'!D398</f>
        <v>729</v>
      </c>
      <c r="C29" s="42">
        <f>'[6]6 - Income &amp; Expenditure'!E398</f>
        <v>0</v>
      </c>
      <c r="D29" s="42">
        <f>'[6]6 - Income &amp; Expenditure'!F398</f>
        <v>0</v>
      </c>
      <c r="E29" s="42">
        <f>'[6]6 - Income &amp; Expenditure'!G398</f>
        <v>0</v>
      </c>
      <c r="F29" s="42">
        <f>'[6]6 - Income &amp; Expenditure'!H398</f>
        <v>0</v>
      </c>
      <c r="G29" s="79">
        <f>'[6]6 - Income &amp; Expenditure'!I398</f>
        <v>0</v>
      </c>
      <c r="I29" s="2"/>
      <c r="J29" s="78">
        <f t="shared" si="1"/>
        <v>-1</v>
      </c>
      <c r="K29" s="2" t="s">
        <v>106</v>
      </c>
      <c r="L29" s="1">
        <f t="shared" si="4"/>
        <v>0</v>
      </c>
      <c r="M29" s="41">
        <f t="shared" si="2"/>
        <v>729</v>
      </c>
      <c r="N29" s="1">
        <f t="shared" si="3"/>
        <v>0</v>
      </c>
    </row>
    <row r="30" spans="1:14" x14ac:dyDescent="0.25">
      <c r="A30" s="9" t="s">
        <v>105</v>
      </c>
      <c r="B30" s="42">
        <f>'[6]6 - Income &amp; Expenditure'!D403</f>
        <v>0</v>
      </c>
      <c r="C30" s="42">
        <f>'[6]6 - Income &amp; Expenditure'!E403</f>
        <v>0</v>
      </c>
      <c r="D30" s="42">
        <f>'[6]6 - Income &amp; Expenditure'!F403</f>
        <v>0</v>
      </c>
      <c r="E30" s="42">
        <f>'[6]6 - Income &amp; Expenditure'!G403</f>
        <v>0</v>
      </c>
      <c r="F30" s="42">
        <f>'[6]6 - Income &amp; Expenditure'!H403</f>
        <v>0</v>
      </c>
      <c r="G30" s="79">
        <f>'[6]6 - Income &amp; Expenditure'!I403</f>
        <v>0</v>
      </c>
      <c r="I30" s="2"/>
      <c r="J30" s="78">
        <f t="shared" si="1"/>
        <v>0</v>
      </c>
      <c r="K30" s="2"/>
      <c r="L30" s="1">
        <f t="shared" si="4"/>
        <v>0</v>
      </c>
      <c r="M30" s="41">
        <f t="shared" si="2"/>
        <v>0</v>
      </c>
      <c r="N30" s="1">
        <f t="shared" si="3"/>
        <v>0</v>
      </c>
    </row>
    <row r="31" spans="1:14" x14ac:dyDescent="0.25">
      <c r="A31" s="9" t="s">
        <v>104</v>
      </c>
      <c r="B31" s="42">
        <f>'[6]6 - Income &amp; Expenditure'!D419</f>
        <v>-18590.55</v>
      </c>
      <c r="C31" s="42">
        <f>'[6]6 - Income &amp; Expenditure'!E419</f>
        <v>-7800</v>
      </c>
      <c r="D31" s="42">
        <f>'[6]6 - Income &amp; Expenditure'!F419</f>
        <v>-7500</v>
      </c>
      <c r="E31" s="42">
        <f>'[6]6 - Income &amp; Expenditure'!G419</f>
        <v>-7500</v>
      </c>
      <c r="F31" s="42">
        <f>'[6]6 - Income &amp; Expenditure'!H419</f>
        <v>-7500</v>
      </c>
      <c r="G31" s="79">
        <f>'[6]6 - Income &amp; Expenditure'!I419</f>
        <v>-7500</v>
      </c>
      <c r="I31" s="2"/>
      <c r="J31" s="78">
        <f t="shared" si="1"/>
        <v>-0.58043199367420539</v>
      </c>
      <c r="K31" s="2" t="s">
        <v>103</v>
      </c>
      <c r="L31" s="1">
        <f t="shared" si="4"/>
        <v>0</v>
      </c>
      <c r="M31" s="41">
        <f t="shared" si="2"/>
        <v>-10790.55</v>
      </c>
      <c r="N31" s="1">
        <f t="shared" si="3"/>
        <v>0</v>
      </c>
    </row>
    <row r="32" spans="1:14" x14ac:dyDescent="0.25">
      <c r="A32" s="9" t="s">
        <v>102</v>
      </c>
      <c r="B32" s="42">
        <f>'[6]6 - Income &amp; Expenditure'!D424</f>
        <v>-5801.3</v>
      </c>
      <c r="C32" s="42">
        <f>'[6]6 - Income &amp; Expenditure'!E424</f>
        <v>-6000</v>
      </c>
      <c r="D32" s="42">
        <f>'[6]6 - Income &amp; Expenditure'!F424</f>
        <v>-6000</v>
      </c>
      <c r="E32" s="42">
        <f>'[6]6 - Income &amp; Expenditure'!G424</f>
        <v>-6000</v>
      </c>
      <c r="F32" s="42">
        <f>'[6]6 - Income &amp; Expenditure'!H424</f>
        <v>-6000</v>
      </c>
      <c r="G32" s="79">
        <f>'[6]6 - Income &amp; Expenditure'!I424</f>
        <v>-6000</v>
      </c>
      <c r="I32" s="2"/>
      <c r="J32" s="78">
        <f t="shared" si="1"/>
        <v>3.4250943753986143E-2</v>
      </c>
      <c r="K32" s="2"/>
      <c r="L32" s="1">
        <f t="shared" si="4"/>
        <v>0</v>
      </c>
      <c r="M32" s="41">
        <f t="shared" si="2"/>
        <v>198.69999999999982</v>
      </c>
      <c r="N32" s="1">
        <f t="shared" si="3"/>
        <v>0</v>
      </c>
    </row>
    <row r="33" spans="1:14" x14ac:dyDescent="0.25">
      <c r="A33" s="9" t="s">
        <v>101</v>
      </c>
      <c r="B33" s="42">
        <f>'[6]6 - Income &amp; Expenditure'!D429</f>
        <v>-20580.38</v>
      </c>
      <c r="C33" s="42">
        <f>'[6]6 - Income &amp; Expenditure'!E429</f>
        <v>-11000</v>
      </c>
      <c r="D33" s="42">
        <f>'[6]6 - Income &amp; Expenditure'!F429</f>
        <v>0</v>
      </c>
      <c r="E33" s="42">
        <f>'[6]6 - Income &amp; Expenditure'!G429</f>
        <v>0</v>
      </c>
      <c r="F33" s="42">
        <f>'[6]6 - Income &amp; Expenditure'!H429</f>
        <v>0</v>
      </c>
      <c r="G33" s="79">
        <f>'[6]6 - Income &amp; Expenditure'!I429</f>
        <v>0</v>
      </c>
      <c r="I33" s="2"/>
      <c r="J33" s="78">
        <f t="shared" si="1"/>
        <v>-0.46551035500802224</v>
      </c>
      <c r="K33" s="2" t="s">
        <v>100</v>
      </c>
      <c r="L33" s="1">
        <f t="shared" si="4"/>
        <v>0</v>
      </c>
      <c r="M33" s="41">
        <f t="shared" si="2"/>
        <v>-9580.380000000001</v>
      </c>
      <c r="N33" s="1">
        <f t="shared" si="3"/>
        <v>0</v>
      </c>
    </row>
    <row r="34" spans="1:14" x14ac:dyDescent="0.25">
      <c r="A34" s="9" t="s">
        <v>99</v>
      </c>
      <c r="B34" s="42">
        <f>'[6]6 - Income &amp; Expenditure'!D436</f>
        <v>-8627.2199999999993</v>
      </c>
      <c r="C34" s="42">
        <f>'[6]6 - Income &amp; Expenditure'!E436</f>
        <v>-5500</v>
      </c>
      <c r="D34" s="42">
        <f>'[6]6 - Income &amp; Expenditure'!F436</f>
        <v>0</v>
      </c>
      <c r="E34" s="42">
        <f>'[6]6 - Income &amp; Expenditure'!G436</f>
        <v>0</v>
      </c>
      <c r="F34" s="42">
        <f>'[6]6 - Income &amp; Expenditure'!H436</f>
        <v>0</v>
      </c>
      <c r="G34" s="79">
        <f>'[6]6 - Income &amp; Expenditure'!I436</f>
        <v>0</v>
      </c>
      <c r="I34" s="2"/>
      <c r="J34" s="78">
        <f t="shared" si="1"/>
        <v>-0.36248293192940478</v>
      </c>
      <c r="K34" s="2" t="s">
        <v>98</v>
      </c>
      <c r="L34" s="1">
        <f t="shared" si="4"/>
        <v>0</v>
      </c>
      <c r="M34" s="41">
        <f t="shared" si="2"/>
        <v>-3127.2199999999993</v>
      </c>
      <c r="N34" s="1">
        <f t="shared" si="3"/>
        <v>0</v>
      </c>
    </row>
    <row r="35" spans="1:14" x14ac:dyDescent="0.25">
      <c r="A35" s="9" t="s">
        <v>97</v>
      </c>
      <c r="B35" s="42">
        <f>'[6]6 - Income &amp; Expenditure'!D441</f>
        <v>-5284.05</v>
      </c>
      <c r="C35" s="42">
        <f>'[6]6 - Income &amp; Expenditure'!E441</f>
        <v>-11500</v>
      </c>
      <c r="D35" s="42">
        <f>'[6]6 - Income &amp; Expenditure'!F441</f>
        <v>-11500</v>
      </c>
      <c r="E35" s="42">
        <f>'[6]6 - Income &amp; Expenditure'!G441</f>
        <v>-11500</v>
      </c>
      <c r="F35" s="42">
        <f>'[6]6 - Income &amp; Expenditure'!H441</f>
        <v>-11500</v>
      </c>
      <c r="G35" s="79">
        <f>'[6]6 - Income &amp; Expenditure'!I441</f>
        <v>-11500</v>
      </c>
      <c r="I35" s="2"/>
      <c r="J35" s="78">
        <f t="shared" si="1"/>
        <v>1.1763609352674558</v>
      </c>
      <c r="K35" s="2" t="s">
        <v>96</v>
      </c>
      <c r="L35" s="1">
        <f t="shared" si="4"/>
        <v>0</v>
      </c>
      <c r="M35" s="41">
        <f t="shared" si="2"/>
        <v>6215.95</v>
      </c>
      <c r="N35" s="1">
        <f t="shared" si="3"/>
        <v>0</v>
      </c>
    </row>
    <row r="36" spans="1:14" x14ac:dyDescent="0.25">
      <c r="A36" s="9" t="s">
        <v>95</v>
      </c>
      <c r="B36" s="42">
        <f>'[6]6 - Income &amp; Expenditure'!D446</f>
        <v>0</v>
      </c>
      <c r="C36" s="42">
        <f>'[6]6 - Income &amp; Expenditure'!E446</f>
        <v>0</v>
      </c>
      <c r="D36" s="42">
        <f>'[6]6 - Income &amp; Expenditure'!F446</f>
        <v>0</v>
      </c>
      <c r="E36" s="42">
        <f>'[6]6 - Income &amp; Expenditure'!G446</f>
        <v>0</v>
      </c>
      <c r="F36" s="42">
        <f>'[6]6 - Income &amp; Expenditure'!H446</f>
        <v>0</v>
      </c>
      <c r="G36" s="79">
        <f>'[6]6 - Income &amp; Expenditure'!I446</f>
        <v>0</v>
      </c>
      <c r="I36" s="2"/>
      <c r="J36" s="78">
        <f t="shared" si="1"/>
        <v>0</v>
      </c>
      <c r="K36" s="2"/>
      <c r="L36" s="1">
        <f t="shared" si="4"/>
        <v>0</v>
      </c>
      <c r="M36" s="41">
        <f t="shared" si="2"/>
        <v>0</v>
      </c>
      <c r="N36" s="1">
        <f t="shared" si="3"/>
        <v>0</v>
      </c>
    </row>
    <row r="37" spans="1:14" x14ac:dyDescent="0.25">
      <c r="A37" s="9" t="s">
        <v>94</v>
      </c>
      <c r="B37" s="42">
        <f>'[6]6 - Income &amp; Expenditure'!D452</f>
        <v>-18435.05</v>
      </c>
      <c r="C37" s="42">
        <f>'[6]6 - Income &amp; Expenditure'!E452</f>
        <v>0</v>
      </c>
      <c r="D37" s="42">
        <f>'[6]6 - Income &amp; Expenditure'!F452</f>
        <v>0</v>
      </c>
      <c r="E37" s="42">
        <f>'[6]6 - Income &amp; Expenditure'!G452</f>
        <v>0</v>
      </c>
      <c r="F37" s="42">
        <f>'[6]6 - Income &amp; Expenditure'!H452</f>
        <v>0</v>
      </c>
      <c r="G37" s="79">
        <f>'[6]6 - Income &amp; Expenditure'!I452</f>
        <v>0</v>
      </c>
      <c r="I37" s="2"/>
      <c r="J37" s="78">
        <f t="shared" si="1"/>
        <v>-1</v>
      </c>
      <c r="K37" s="2" t="s">
        <v>93</v>
      </c>
      <c r="L37" s="1">
        <f t="shared" si="4"/>
        <v>0</v>
      </c>
      <c r="M37" s="41">
        <f t="shared" si="2"/>
        <v>-18435.05</v>
      </c>
      <c r="N37" s="1">
        <f t="shared" si="3"/>
        <v>0</v>
      </c>
    </row>
    <row r="38" spans="1:14" x14ac:dyDescent="0.25">
      <c r="A38" s="20" t="s">
        <v>92</v>
      </c>
      <c r="B38" s="85">
        <f t="shared" ref="B38:G38" si="5">SUM(B25:B37)</f>
        <v>-223199.16999999995</v>
      </c>
      <c r="C38" s="85">
        <f t="shared" si="5"/>
        <v>-178089.08000000002</v>
      </c>
      <c r="D38" s="85">
        <f t="shared" si="5"/>
        <v>-138695</v>
      </c>
      <c r="E38" s="85">
        <f t="shared" si="5"/>
        <v>-122638</v>
      </c>
      <c r="F38" s="85">
        <f t="shared" si="5"/>
        <v>-118708</v>
      </c>
      <c r="G38" s="84">
        <f t="shared" si="5"/>
        <v>-118858</v>
      </c>
      <c r="I38" s="2"/>
    </row>
    <row r="39" spans="1:14" x14ac:dyDescent="0.25">
      <c r="A39" s="20"/>
      <c r="B39" s="42"/>
      <c r="C39" s="82"/>
      <c r="D39" s="42"/>
      <c r="E39" s="42"/>
      <c r="F39" s="42"/>
      <c r="G39" s="43"/>
      <c r="I39" s="2"/>
    </row>
    <row r="40" spans="1:14" ht="13.8" thickBot="1" x14ac:dyDescent="0.3">
      <c r="A40" s="20" t="s">
        <v>91</v>
      </c>
      <c r="B40" s="83">
        <f t="shared" ref="B40:G40" si="6">SUM(B38)-B19</f>
        <v>-1588206.17</v>
      </c>
      <c r="C40" s="83">
        <f t="shared" si="6"/>
        <v>-1679067.08</v>
      </c>
      <c r="D40" s="83">
        <f t="shared" si="6"/>
        <v>-1668468</v>
      </c>
      <c r="E40" s="83">
        <f t="shared" si="6"/>
        <v>-1677028.6672018303</v>
      </c>
      <c r="F40" s="83">
        <f t="shared" si="6"/>
        <v>-1680129.4905378395</v>
      </c>
      <c r="G40" s="83">
        <f t="shared" si="6"/>
        <v>-1691817.8345555782</v>
      </c>
      <c r="H40" s="9"/>
      <c r="I40" s="2"/>
    </row>
    <row r="41" spans="1:14" ht="13.8" thickTop="1" x14ac:dyDescent="0.25">
      <c r="A41" s="20"/>
      <c r="B41" s="42"/>
      <c r="C41" s="82"/>
      <c r="D41" s="42"/>
      <c r="E41" s="42"/>
      <c r="F41" s="42"/>
      <c r="G41" s="43"/>
      <c r="I41" s="2"/>
    </row>
    <row r="42" spans="1:14" x14ac:dyDescent="0.25">
      <c r="A42" s="20" t="s">
        <v>6</v>
      </c>
      <c r="B42" s="81"/>
      <c r="C42" s="71"/>
      <c r="D42" s="71"/>
      <c r="E42" s="71"/>
      <c r="F42" s="71"/>
      <c r="G42" s="70"/>
      <c r="I42" s="2"/>
    </row>
    <row r="43" spans="1:14" x14ac:dyDescent="0.25">
      <c r="A43" s="9"/>
      <c r="B43" s="54"/>
      <c r="C43" s="71"/>
      <c r="D43" s="71"/>
      <c r="E43" s="71"/>
      <c r="F43" s="71"/>
      <c r="G43" s="70"/>
      <c r="I43" s="2"/>
    </row>
    <row r="44" spans="1:14" x14ac:dyDescent="0.25">
      <c r="A44" s="9" t="s">
        <v>90</v>
      </c>
      <c r="B44" s="80">
        <f>'[6]6 - Income &amp; Expenditure'!D15</f>
        <v>758493.19</v>
      </c>
      <c r="C44" s="80">
        <f>'[6]6 - Income &amp; Expenditure'!E15</f>
        <v>795808</v>
      </c>
      <c r="D44" s="80">
        <f>'[6]6 - Income &amp; Expenditure'!F15</f>
        <v>815125.91975286033</v>
      </c>
      <c r="E44" s="80">
        <f>'[6]6 - Income &amp; Expenditure'!G15</f>
        <v>845899.27168112097</v>
      </c>
      <c r="F44" s="80">
        <f>'[6]6 - Income &amp; Expenditure'!H15</f>
        <v>878815.10358226427</v>
      </c>
      <c r="G44" s="79">
        <f>'[6]6 - Income &amp; Expenditure'!I15</f>
        <v>909563.46346172772</v>
      </c>
      <c r="I44" s="2"/>
      <c r="J44" s="78">
        <f t="shared" ref="J44:J74" si="7">IFERROR((C44-B44)/B44,0)</f>
        <v>4.9195972346172359E-2</v>
      </c>
      <c r="K44" s="2"/>
      <c r="L44" s="1">
        <f t="shared" ref="L44:L74" si="8">IF(OR(K44&lt;&gt;"",AND(ABS(J44)&lt;0.25)),0,1)</f>
        <v>0</v>
      </c>
      <c r="M44" s="41">
        <f t="shared" ref="M44:M74" si="9">B44-C44</f>
        <v>-37314.810000000056</v>
      </c>
      <c r="N44" s="1">
        <f t="shared" ref="N44:N74" si="10">IF(AND(AND(J44=0,M44&lt;&gt;0,K44="")),1,0)</f>
        <v>0</v>
      </c>
    </row>
    <row r="45" spans="1:14" x14ac:dyDescent="0.25">
      <c r="A45" s="9" t="s">
        <v>89</v>
      </c>
      <c r="B45" s="80">
        <f>'[6]6 - Income &amp; Expenditure'!D27</f>
        <v>0</v>
      </c>
      <c r="C45" s="80">
        <f>'[6]6 - Income &amp; Expenditure'!E27</f>
        <v>0</v>
      </c>
      <c r="D45" s="80">
        <f>'[6]6 - Income &amp; Expenditure'!F27</f>
        <v>0</v>
      </c>
      <c r="E45" s="80">
        <f>'[6]6 - Income &amp; Expenditure'!G27</f>
        <v>0</v>
      </c>
      <c r="F45" s="80">
        <f>'[6]6 - Income &amp; Expenditure'!H27</f>
        <v>0</v>
      </c>
      <c r="G45" s="79">
        <f>'[6]6 - Income &amp; Expenditure'!I27</f>
        <v>0</v>
      </c>
      <c r="I45" s="2"/>
      <c r="J45" s="78">
        <f t="shared" si="7"/>
        <v>0</v>
      </c>
      <c r="K45" s="2"/>
      <c r="L45" s="1">
        <f t="shared" si="8"/>
        <v>0</v>
      </c>
      <c r="M45" s="41">
        <f t="shared" si="9"/>
        <v>0</v>
      </c>
      <c r="N45" s="1">
        <f t="shared" si="10"/>
        <v>0</v>
      </c>
    </row>
    <row r="46" spans="1:14" x14ac:dyDescent="0.25">
      <c r="A46" s="9" t="s">
        <v>88</v>
      </c>
      <c r="B46" s="80">
        <f>'[6]6 - Income &amp; Expenditure'!D51</f>
        <v>335028.84000000003</v>
      </c>
      <c r="C46" s="80">
        <f>'[6]6 - Income &amp; Expenditure'!E51</f>
        <v>394057</v>
      </c>
      <c r="D46" s="80">
        <f>'[6]6 - Income &amp; Expenditure'!F51</f>
        <v>418093.43530337728</v>
      </c>
      <c r="E46" s="80">
        <f>'[6]6 - Income &amp; Expenditure'!G51</f>
        <v>427602.9346841363</v>
      </c>
      <c r="F46" s="80">
        <f>'[6]6 - Income &amp; Expenditure'!H51</f>
        <v>446068.94684249465</v>
      </c>
      <c r="G46" s="79">
        <f>'[6]6 - Income &amp; Expenditure'!I51</f>
        <v>464512.68487360876</v>
      </c>
      <c r="I46" s="2"/>
      <c r="J46" s="78">
        <f t="shared" si="7"/>
        <v>0.17618829471516534</v>
      </c>
      <c r="K46" s="2"/>
      <c r="L46" s="1">
        <f t="shared" si="8"/>
        <v>0</v>
      </c>
      <c r="M46" s="41">
        <f t="shared" si="9"/>
        <v>-59028.159999999974</v>
      </c>
      <c r="N46" s="1">
        <f t="shared" si="10"/>
        <v>0</v>
      </c>
    </row>
    <row r="47" spans="1:14" x14ac:dyDescent="0.25">
      <c r="A47" s="9" t="s">
        <v>87</v>
      </c>
      <c r="B47" s="80">
        <f>'[6]6 - Income &amp; Expenditure'!D63</f>
        <v>26770.06</v>
      </c>
      <c r="C47" s="80">
        <f>'[6]6 - Income &amp; Expenditure'!E63</f>
        <v>13317</v>
      </c>
      <c r="D47" s="80">
        <f>'[6]6 - Income &amp; Expenditure'!F63</f>
        <v>13849.248435210809</v>
      </c>
      <c r="E47" s="80">
        <f>'[6]6 - Income &amp; Expenditure'!G63</f>
        <v>14403.218372619245</v>
      </c>
      <c r="F47" s="80">
        <f>'[6]6 - Income &amp; Expenditure'!H63</f>
        <v>14979.347107524014</v>
      </c>
      <c r="G47" s="79">
        <f>'[6]6 - Income &amp; Expenditure'!I63</f>
        <v>15578.520991824973</v>
      </c>
      <c r="I47" s="2"/>
      <c r="J47" s="78">
        <f t="shared" si="7"/>
        <v>-0.50254127185370523</v>
      </c>
      <c r="K47" s="2" t="s">
        <v>83</v>
      </c>
      <c r="L47" s="1">
        <f t="shared" si="8"/>
        <v>0</v>
      </c>
      <c r="M47" s="41">
        <f t="shared" si="9"/>
        <v>13453.060000000001</v>
      </c>
      <c r="N47" s="1">
        <f t="shared" si="10"/>
        <v>0</v>
      </c>
    </row>
    <row r="48" spans="1:14" x14ac:dyDescent="0.25">
      <c r="A48" s="9" t="s">
        <v>86</v>
      </c>
      <c r="B48" s="80">
        <f>'[6]6 - Income &amp; Expenditure'!D75</f>
        <v>97281.88</v>
      </c>
      <c r="C48" s="80">
        <f>'[6]6 - Income &amp; Expenditure'!E75</f>
        <v>91774</v>
      </c>
      <c r="D48" s="80">
        <f>'[6]6 - Income &amp; Expenditure'!F75</f>
        <v>98626.511658076502</v>
      </c>
      <c r="E48" s="80">
        <f>'[6]6 - Income &amp; Expenditure'!G75</f>
        <v>102723.98926083988</v>
      </c>
      <c r="F48" s="80">
        <f>'[6]6 - Income &amp; Expenditure'!H75</f>
        <v>106985.30915391144</v>
      </c>
      <c r="G48" s="79">
        <f>'[6]6 - Income &amp; Expenditure'!I75</f>
        <v>111417.03111141457</v>
      </c>
      <c r="I48" s="2"/>
      <c r="J48" s="78">
        <f t="shared" si="7"/>
        <v>-5.6617738061805596E-2</v>
      </c>
      <c r="K48" s="2"/>
      <c r="L48" s="1">
        <f t="shared" si="8"/>
        <v>0</v>
      </c>
      <c r="M48" s="41">
        <f t="shared" si="9"/>
        <v>5507.8800000000047</v>
      </c>
      <c r="N48" s="1">
        <f t="shared" si="10"/>
        <v>0</v>
      </c>
    </row>
    <row r="49" spans="1:14" x14ac:dyDescent="0.25">
      <c r="A49" s="9" t="s">
        <v>85</v>
      </c>
      <c r="B49" s="80">
        <f>'[6]6 - Income &amp; Expenditure'!D83</f>
        <v>0</v>
      </c>
      <c r="C49" s="80">
        <f>'[6]6 - Income &amp; Expenditure'!E83</f>
        <v>0</v>
      </c>
      <c r="D49" s="80">
        <f>'[6]6 - Income &amp; Expenditure'!F83</f>
        <v>0</v>
      </c>
      <c r="E49" s="80">
        <f>'[6]6 - Income &amp; Expenditure'!G83</f>
        <v>0</v>
      </c>
      <c r="F49" s="80">
        <f>'[6]6 - Income &amp; Expenditure'!H83</f>
        <v>0</v>
      </c>
      <c r="G49" s="79">
        <f>'[6]6 - Income &amp; Expenditure'!I83</f>
        <v>0</v>
      </c>
      <c r="I49" s="2"/>
      <c r="J49" s="78">
        <f t="shared" si="7"/>
        <v>0</v>
      </c>
      <c r="K49" s="2"/>
      <c r="L49" s="1">
        <f t="shared" si="8"/>
        <v>0</v>
      </c>
      <c r="M49" s="41">
        <f t="shared" si="9"/>
        <v>0</v>
      </c>
      <c r="N49" s="1">
        <f t="shared" si="10"/>
        <v>0</v>
      </c>
    </row>
    <row r="50" spans="1:14" x14ac:dyDescent="0.25">
      <c r="A50" s="9" t="s">
        <v>84</v>
      </c>
      <c r="B50" s="80">
        <f>'[6]6 - Income &amp; Expenditure'!D108</f>
        <v>-19211.110000000004</v>
      </c>
      <c r="C50" s="80">
        <f>'[6]6 - Income &amp; Expenditure'!E108</f>
        <v>-13314.159999999996</v>
      </c>
      <c r="D50" s="80">
        <f>'[6]6 - Income &amp; Expenditure'!F108</f>
        <v>17665.482607789509</v>
      </c>
      <c r="E50" s="80">
        <f>'[6]6 - Income &amp; Expenditure'!G108</f>
        <v>25552.139134791731</v>
      </c>
      <c r="F50" s="80">
        <f>'[6]6 - Income &amp; Expenditure'!H108</f>
        <v>26921.92799190935</v>
      </c>
      <c r="G50" s="79">
        <f>'[6]6 - Income &amp; Expenditure'!I108</f>
        <v>27129.86580128815</v>
      </c>
      <c r="I50" s="2"/>
      <c r="J50" s="78">
        <f t="shared" si="7"/>
        <v>-0.30695519415588202</v>
      </c>
      <c r="K50" s="2" t="s">
        <v>83</v>
      </c>
      <c r="L50" s="1">
        <f t="shared" si="8"/>
        <v>0</v>
      </c>
      <c r="M50" s="41">
        <f t="shared" si="9"/>
        <v>-5896.950000000008</v>
      </c>
      <c r="N50" s="1">
        <f t="shared" si="10"/>
        <v>0</v>
      </c>
    </row>
    <row r="51" spans="1:14" x14ac:dyDescent="0.25">
      <c r="A51" s="9" t="s">
        <v>82</v>
      </c>
      <c r="B51" s="80">
        <f>'[6]6 - Income &amp; Expenditure'!D135</f>
        <v>5632.48</v>
      </c>
      <c r="C51" s="80">
        <f>'[6]6 - Income &amp; Expenditure'!E135</f>
        <v>6200.12</v>
      </c>
      <c r="D51" s="80">
        <f>'[6]6 - Income &amp; Expenditure'!F135</f>
        <v>6359.7815882230516</v>
      </c>
      <c r="E51" s="80">
        <f>'[6]6 - Income &amp; Expenditure'!G135</f>
        <v>6537.5345937919656</v>
      </c>
      <c r="F51" s="80">
        <f>'[6]6 - Income &amp; Expenditure'!H135</f>
        <v>6759.7428442813025</v>
      </c>
      <c r="G51" s="79">
        <f>'[6]6 - Income &amp; Expenditure'!I135</f>
        <v>6963.7868192559381</v>
      </c>
      <c r="I51" s="2"/>
      <c r="J51" s="78">
        <f t="shared" si="7"/>
        <v>0.10077976308837322</v>
      </c>
      <c r="K51" s="2"/>
      <c r="L51" s="1">
        <f t="shared" si="8"/>
        <v>0</v>
      </c>
      <c r="M51" s="41">
        <f t="shared" si="9"/>
        <v>-567.64000000000033</v>
      </c>
      <c r="N51" s="1">
        <f t="shared" si="10"/>
        <v>0</v>
      </c>
    </row>
    <row r="52" spans="1:14" x14ac:dyDescent="0.25">
      <c r="A52" s="9" t="s">
        <v>81</v>
      </c>
      <c r="B52" s="80">
        <f>'[6]6 - Income &amp; Expenditure'!D142</f>
        <v>8053.6</v>
      </c>
      <c r="C52" s="80">
        <f>'[6]6 - Income &amp; Expenditure'!E142</f>
        <v>3500</v>
      </c>
      <c r="D52" s="80">
        <f>'[6]6 - Income &amp; Expenditure'!F142</f>
        <v>6000</v>
      </c>
      <c r="E52" s="80">
        <f>'[6]6 - Income &amp; Expenditure'!G142</f>
        <v>3500</v>
      </c>
      <c r="F52" s="80">
        <f>'[6]6 - Income &amp; Expenditure'!H142</f>
        <v>3500</v>
      </c>
      <c r="G52" s="79">
        <f>'[6]6 - Income &amp; Expenditure'!I142</f>
        <v>3500</v>
      </c>
      <c r="I52" s="2"/>
      <c r="J52" s="78">
        <f t="shared" si="7"/>
        <v>-0.56541174133306848</v>
      </c>
      <c r="K52" s="2" t="s">
        <v>80</v>
      </c>
      <c r="L52" s="1">
        <f t="shared" si="8"/>
        <v>0</v>
      </c>
      <c r="M52" s="41">
        <f t="shared" si="9"/>
        <v>4553.6000000000004</v>
      </c>
      <c r="N52" s="1">
        <f t="shared" si="10"/>
        <v>0</v>
      </c>
    </row>
    <row r="53" spans="1:14" x14ac:dyDescent="0.25">
      <c r="A53" s="9" t="s">
        <v>79</v>
      </c>
      <c r="B53" s="80">
        <f>'[6]6 - Income &amp; Expenditure'!D148</f>
        <v>15281.71</v>
      </c>
      <c r="C53" s="80">
        <f>'[6]6 - Income &amp; Expenditure'!E148</f>
        <v>18465</v>
      </c>
      <c r="D53" s="80">
        <f>'[6]6 - Income &amp; Expenditure'!F148</f>
        <v>18834.3</v>
      </c>
      <c r="E53" s="80">
        <f>'[6]6 - Income &amp; Expenditure'!G148</f>
        <v>19210.986000000001</v>
      </c>
      <c r="F53" s="80">
        <f>'[6]6 - Income &amp; Expenditure'!H148</f>
        <v>19595.205720000002</v>
      </c>
      <c r="G53" s="79">
        <f>'[6]6 - Income &amp; Expenditure'!I148</f>
        <v>19987.109834400002</v>
      </c>
      <c r="I53" s="2"/>
      <c r="J53" s="78">
        <f t="shared" si="7"/>
        <v>0.20830718551785116</v>
      </c>
      <c r="K53" s="2"/>
      <c r="L53" s="1">
        <f t="shared" si="8"/>
        <v>0</v>
      </c>
      <c r="M53" s="41">
        <f t="shared" si="9"/>
        <v>-3183.2900000000009</v>
      </c>
      <c r="N53" s="1">
        <f t="shared" si="10"/>
        <v>0</v>
      </c>
    </row>
    <row r="54" spans="1:14" x14ac:dyDescent="0.25">
      <c r="A54" s="9" t="s">
        <v>78</v>
      </c>
      <c r="B54" s="80">
        <f>'[6]6 - Income &amp; Expenditure'!D155</f>
        <v>6271.52</v>
      </c>
      <c r="C54" s="80">
        <f>'[6]6 - Income &amp; Expenditure'!E155</f>
        <v>8925</v>
      </c>
      <c r="D54" s="80">
        <f>'[6]6 - Income &amp; Expenditure'!F155</f>
        <v>9103.5</v>
      </c>
      <c r="E54" s="80">
        <f>'[6]6 - Income &amp; Expenditure'!G155</f>
        <v>9285.57</v>
      </c>
      <c r="F54" s="80">
        <f>'[6]6 - Income &amp; Expenditure'!H155</f>
        <v>9471.2813999999998</v>
      </c>
      <c r="G54" s="79">
        <f>'[6]6 - Income &amp; Expenditure'!I155</f>
        <v>9660.7070280000007</v>
      </c>
      <c r="I54" s="2"/>
      <c r="J54" s="78">
        <f t="shared" si="7"/>
        <v>0.42309998214149031</v>
      </c>
      <c r="K54" s="2" t="s">
        <v>77</v>
      </c>
      <c r="L54" s="1">
        <f t="shared" si="8"/>
        <v>0</v>
      </c>
      <c r="M54" s="41">
        <f t="shared" si="9"/>
        <v>-2653.4799999999996</v>
      </c>
      <c r="N54" s="1">
        <f t="shared" si="10"/>
        <v>0</v>
      </c>
    </row>
    <row r="55" spans="1:14" x14ac:dyDescent="0.25">
      <c r="A55" s="9" t="s">
        <v>76</v>
      </c>
      <c r="B55" s="80">
        <f>'[6]6 - Income &amp; Expenditure'!D163</f>
        <v>28662.02</v>
      </c>
      <c r="C55" s="80">
        <f>'[6]6 - Income &amp; Expenditure'!E163</f>
        <v>18000</v>
      </c>
      <c r="D55" s="80">
        <f>'[6]6 - Income &amp; Expenditure'!F163</f>
        <v>10000</v>
      </c>
      <c r="E55" s="80">
        <f>'[6]6 - Income &amp; Expenditure'!G163</f>
        <v>10000</v>
      </c>
      <c r="F55" s="80">
        <f>'[6]6 - Income &amp; Expenditure'!H163</f>
        <v>10000</v>
      </c>
      <c r="G55" s="79">
        <f>'[6]6 - Income &amp; Expenditure'!I163</f>
        <v>10000</v>
      </c>
      <c r="I55" s="2"/>
      <c r="J55" s="78">
        <f t="shared" si="7"/>
        <v>-0.37199122741523455</v>
      </c>
      <c r="K55" s="2" t="s">
        <v>75</v>
      </c>
      <c r="L55" s="1">
        <f t="shared" si="8"/>
        <v>0</v>
      </c>
      <c r="M55" s="41">
        <f t="shared" si="9"/>
        <v>10662.02</v>
      </c>
      <c r="N55" s="1">
        <f t="shared" si="10"/>
        <v>0</v>
      </c>
    </row>
    <row r="56" spans="1:14" x14ac:dyDescent="0.25">
      <c r="A56" s="9" t="s">
        <v>74</v>
      </c>
      <c r="B56" s="80">
        <f>'[6]6 - Income &amp; Expenditure'!D168</f>
        <v>4793.4399999999996</v>
      </c>
      <c r="C56" s="80">
        <f>'[6]6 - Income &amp; Expenditure'!E168</f>
        <v>4000</v>
      </c>
      <c r="D56" s="80">
        <f>'[6]6 - Income &amp; Expenditure'!F168</f>
        <v>4200</v>
      </c>
      <c r="E56" s="80">
        <f>'[6]6 - Income &amp; Expenditure'!G168</f>
        <v>4410</v>
      </c>
      <c r="F56" s="80">
        <f>'[6]6 - Income &amp; Expenditure'!H168</f>
        <v>4630.5</v>
      </c>
      <c r="G56" s="79">
        <f>'[6]6 - Income &amp; Expenditure'!I168</f>
        <v>4862.0250000000005</v>
      </c>
      <c r="I56" s="2"/>
      <c r="J56" s="78">
        <f t="shared" si="7"/>
        <v>-0.16552621916619373</v>
      </c>
      <c r="K56" s="2"/>
      <c r="L56" s="1">
        <f t="shared" si="8"/>
        <v>0</v>
      </c>
      <c r="M56" s="41">
        <f t="shared" si="9"/>
        <v>793.4399999999996</v>
      </c>
      <c r="N56" s="1">
        <f t="shared" si="10"/>
        <v>0</v>
      </c>
    </row>
    <row r="57" spans="1:14" x14ac:dyDescent="0.25">
      <c r="A57" s="9" t="s">
        <v>73</v>
      </c>
      <c r="B57" s="80">
        <f>'[6]6 - Income &amp; Expenditure'!D174</f>
        <v>29450.94</v>
      </c>
      <c r="C57" s="80">
        <f>'[6]6 - Income &amp; Expenditure'!E174</f>
        <v>32770</v>
      </c>
      <c r="D57" s="80">
        <f>'[6]6 - Income &amp; Expenditure'!F174</f>
        <v>33420</v>
      </c>
      <c r="E57" s="80">
        <f>'[6]6 - Income &amp; Expenditure'!G174</f>
        <v>34083</v>
      </c>
      <c r="F57" s="80">
        <f>'[6]6 - Income &amp; Expenditure'!H174</f>
        <v>34759.26</v>
      </c>
      <c r="G57" s="79">
        <f>'[6]6 - Income &amp; Expenditure'!I174</f>
        <v>35449.0452</v>
      </c>
      <c r="I57" s="2"/>
      <c r="J57" s="78">
        <f t="shared" si="7"/>
        <v>0.11269793086400642</v>
      </c>
      <c r="K57" s="2"/>
      <c r="L57" s="1">
        <f t="shared" si="8"/>
        <v>0</v>
      </c>
      <c r="M57" s="41">
        <f t="shared" si="9"/>
        <v>-3319.0600000000013</v>
      </c>
      <c r="N57" s="1">
        <f t="shared" si="10"/>
        <v>0</v>
      </c>
    </row>
    <row r="58" spans="1:14" x14ac:dyDescent="0.25">
      <c r="A58" s="9" t="s">
        <v>72</v>
      </c>
      <c r="B58" s="80">
        <f>'[6]6 - Income &amp; Expenditure'!D179</f>
        <v>7461.41</v>
      </c>
      <c r="C58" s="80">
        <f>'[6]6 - Income &amp; Expenditure'!E179</f>
        <v>7200</v>
      </c>
      <c r="D58" s="80">
        <f>'[6]6 - Income &amp; Expenditure'!F179</f>
        <v>7560</v>
      </c>
      <c r="E58" s="80">
        <f>'[6]6 - Income &amp; Expenditure'!G179</f>
        <v>7938</v>
      </c>
      <c r="F58" s="80">
        <f>'[6]6 - Income &amp; Expenditure'!H179</f>
        <v>8334.9</v>
      </c>
      <c r="G58" s="79">
        <f>'[6]6 - Income &amp; Expenditure'!I179</f>
        <v>8751.6450000000004</v>
      </c>
      <c r="I58" s="2"/>
      <c r="J58" s="78">
        <f t="shared" si="7"/>
        <v>-3.5034933075651906E-2</v>
      </c>
      <c r="K58" s="2"/>
      <c r="L58" s="1">
        <f t="shared" si="8"/>
        <v>0</v>
      </c>
      <c r="M58" s="41">
        <f t="shared" si="9"/>
        <v>261.40999999999985</v>
      </c>
      <c r="N58" s="1">
        <f t="shared" si="10"/>
        <v>0</v>
      </c>
    </row>
    <row r="59" spans="1:14" x14ac:dyDescent="0.25">
      <c r="A59" s="9" t="s">
        <v>71</v>
      </c>
      <c r="B59" s="80">
        <f>'[6]6 - Income &amp; Expenditure'!D186</f>
        <v>19861.900000000001</v>
      </c>
      <c r="C59" s="80">
        <f>'[6]6 - Income &amp; Expenditure'!E186</f>
        <v>44655.983</v>
      </c>
      <c r="D59" s="80">
        <f>'[6]6 - Income &amp; Expenditure'!F186</f>
        <v>22709.369549999999</v>
      </c>
      <c r="E59" s="80">
        <f>'[6]6 - Income &amp; Expenditure'!G186</f>
        <v>22709.369549999999</v>
      </c>
      <c r="F59" s="80">
        <f>'[6]6 - Income &amp; Expenditure'!H186</f>
        <v>22709.369549999999</v>
      </c>
      <c r="G59" s="79">
        <f>'[6]6 - Income &amp; Expenditure'!I186</f>
        <v>22709.369549999999</v>
      </c>
      <c r="I59" s="2"/>
      <c r="J59" s="78">
        <f t="shared" si="7"/>
        <v>1.2483238260186587</v>
      </c>
      <c r="K59" s="2" t="s">
        <v>70</v>
      </c>
      <c r="L59" s="1">
        <f t="shared" si="8"/>
        <v>0</v>
      </c>
      <c r="M59" s="41">
        <f t="shared" si="9"/>
        <v>-24794.082999999999</v>
      </c>
      <c r="N59" s="1">
        <f t="shared" si="10"/>
        <v>0</v>
      </c>
    </row>
    <row r="60" spans="1:14" x14ac:dyDescent="0.25">
      <c r="A60" s="9" t="s">
        <v>69</v>
      </c>
      <c r="B60" s="80">
        <f>'[6]6 - Income &amp; Expenditure'!D191</f>
        <v>26880</v>
      </c>
      <c r="C60" s="80">
        <f>'[6]6 - Income &amp; Expenditure'!E191</f>
        <v>28672</v>
      </c>
      <c r="D60" s="80">
        <f>'[6]6 - Income &amp; Expenditure'!F191</f>
        <v>28672</v>
      </c>
      <c r="E60" s="80">
        <f>'[6]6 - Income &amp; Expenditure'!G191</f>
        <v>28672</v>
      </c>
      <c r="F60" s="80">
        <f>'[6]6 - Income &amp; Expenditure'!H191</f>
        <v>28672</v>
      </c>
      <c r="G60" s="79">
        <f>'[6]6 - Income &amp; Expenditure'!I191</f>
        <v>28672</v>
      </c>
      <c r="I60" s="2"/>
      <c r="J60" s="78">
        <f t="shared" si="7"/>
        <v>6.6666666666666666E-2</v>
      </c>
      <c r="K60" s="2"/>
      <c r="L60" s="1">
        <f t="shared" si="8"/>
        <v>0</v>
      </c>
      <c r="M60" s="41">
        <f t="shared" si="9"/>
        <v>-1792</v>
      </c>
      <c r="N60" s="1">
        <f t="shared" si="10"/>
        <v>0</v>
      </c>
    </row>
    <row r="61" spans="1:14" x14ac:dyDescent="0.25">
      <c r="A61" s="9" t="s">
        <v>68</v>
      </c>
      <c r="B61" s="80">
        <f>'[6]6 - Income &amp; Expenditure'!D212</f>
        <v>6658.2199999999993</v>
      </c>
      <c r="C61" s="80">
        <f>'[6]6 - Income &amp; Expenditure'!E212</f>
        <v>6900</v>
      </c>
      <c r="D61" s="80">
        <f>'[6]6 - Income &amp; Expenditure'!F212</f>
        <v>6040</v>
      </c>
      <c r="E61" s="80">
        <f>'[6]6 - Income &amp; Expenditure'!G212</f>
        <v>6187</v>
      </c>
      <c r="F61" s="80">
        <f>'[6]6 - Income &amp; Expenditure'!H212</f>
        <v>5841.35</v>
      </c>
      <c r="G61" s="79">
        <f>'[6]6 - Income &amp; Expenditure'!I212</f>
        <v>6003.4175000000005</v>
      </c>
      <c r="I61" s="2"/>
      <c r="J61" s="78">
        <f t="shared" si="7"/>
        <v>3.6313008581873335E-2</v>
      </c>
      <c r="K61" s="2"/>
      <c r="L61" s="1">
        <f t="shared" si="8"/>
        <v>0</v>
      </c>
      <c r="M61" s="41">
        <f t="shared" si="9"/>
        <v>-241.78000000000065</v>
      </c>
      <c r="N61" s="1">
        <f t="shared" si="10"/>
        <v>0</v>
      </c>
    </row>
    <row r="62" spans="1:14" x14ac:dyDescent="0.25">
      <c r="A62" s="9" t="s">
        <v>67</v>
      </c>
      <c r="B62" s="80">
        <f>'[6]6 - Income &amp; Expenditure'!D246</f>
        <v>57579.89</v>
      </c>
      <c r="C62" s="80">
        <f>'[6]6 - Income &amp; Expenditure'!E246</f>
        <v>63100</v>
      </c>
      <c r="D62" s="80">
        <f>'[6]6 - Income &amp; Expenditure'!F246</f>
        <v>67546</v>
      </c>
      <c r="E62" s="80">
        <f>'[6]6 - Income &amp; Expenditure'!G246</f>
        <v>67800.92</v>
      </c>
      <c r="F62" s="80">
        <f>'[6]6 - Income &amp; Expenditure'!H246</f>
        <v>68264.938399999999</v>
      </c>
      <c r="G62" s="79">
        <f>'[6]6 - Income &amp; Expenditure'!I246</f>
        <v>68738.237167999992</v>
      </c>
      <c r="I62" s="2"/>
      <c r="J62" s="78">
        <f t="shared" si="7"/>
        <v>9.5868713886045995E-2</v>
      </c>
      <c r="K62" s="2"/>
      <c r="L62" s="1">
        <f t="shared" si="8"/>
        <v>0</v>
      </c>
      <c r="M62" s="41">
        <f t="shared" si="9"/>
        <v>-5520.1100000000006</v>
      </c>
      <c r="N62" s="1">
        <f t="shared" si="10"/>
        <v>0</v>
      </c>
    </row>
    <row r="63" spans="1:14" x14ac:dyDescent="0.25">
      <c r="A63" s="9" t="s">
        <v>66</v>
      </c>
      <c r="B63" s="80">
        <f>'[6]6 - Income &amp; Expenditure'!D253</f>
        <v>25706.22</v>
      </c>
      <c r="C63" s="80">
        <f>'[6]6 - Income &amp; Expenditure'!E253</f>
        <v>27200</v>
      </c>
      <c r="D63" s="80">
        <f>'[6]6 - Income &amp; Expenditure'!F253</f>
        <v>28044</v>
      </c>
      <c r="E63" s="80">
        <f>'[6]6 - Income &amp; Expenditure'!G253</f>
        <v>28922.880000000001</v>
      </c>
      <c r="F63" s="80">
        <f>'[6]6 - Income &amp; Expenditure'!H253</f>
        <v>29838.2376</v>
      </c>
      <c r="G63" s="79">
        <f>'[6]6 - Income &amp; Expenditure'!I253</f>
        <v>30791.747352000002</v>
      </c>
      <c r="I63" s="2"/>
      <c r="J63" s="78">
        <f t="shared" si="7"/>
        <v>5.8109671511408473E-2</v>
      </c>
      <c r="K63" s="2"/>
      <c r="L63" s="1">
        <f t="shared" si="8"/>
        <v>0</v>
      </c>
      <c r="M63" s="41">
        <f t="shared" si="9"/>
        <v>-1493.7799999999988</v>
      </c>
      <c r="N63" s="1">
        <f t="shared" si="10"/>
        <v>0</v>
      </c>
    </row>
    <row r="64" spans="1:14" x14ac:dyDescent="0.25">
      <c r="A64" s="9" t="s">
        <v>65</v>
      </c>
      <c r="B64" s="80">
        <f>'[6]6 - Income &amp; Expenditure'!D259</f>
        <v>0</v>
      </c>
      <c r="C64" s="80">
        <f>'[6]6 - Income &amp; Expenditure'!E259</f>
        <v>0</v>
      </c>
      <c r="D64" s="80">
        <f>'[6]6 - Income &amp; Expenditure'!F259</f>
        <v>0</v>
      </c>
      <c r="E64" s="80">
        <f>'[6]6 - Income &amp; Expenditure'!G259</f>
        <v>0</v>
      </c>
      <c r="F64" s="80">
        <f>'[6]6 - Income &amp; Expenditure'!H259</f>
        <v>0</v>
      </c>
      <c r="G64" s="79">
        <f>'[6]6 - Income &amp; Expenditure'!I259</f>
        <v>0</v>
      </c>
      <c r="I64" s="2"/>
      <c r="J64" s="78">
        <f t="shared" si="7"/>
        <v>0</v>
      </c>
      <c r="K64" s="2"/>
      <c r="L64" s="1">
        <f t="shared" si="8"/>
        <v>0</v>
      </c>
      <c r="M64" s="41">
        <f t="shared" si="9"/>
        <v>0</v>
      </c>
      <c r="N64" s="1">
        <f t="shared" si="10"/>
        <v>0</v>
      </c>
    </row>
    <row r="65" spans="1:14" x14ac:dyDescent="0.25">
      <c r="A65" s="9" t="s">
        <v>64</v>
      </c>
      <c r="B65" s="80">
        <f>'[6]6 - Income &amp; Expenditure'!D280</f>
        <v>3504.65</v>
      </c>
      <c r="C65" s="80">
        <f>'[6]6 - Income &amp; Expenditure'!E280</f>
        <v>2910</v>
      </c>
      <c r="D65" s="80">
        <f>'[6]6 - Income &amp; Expenditure'!F280</f>
        <v>2918.2</v>
      </c>
      <c r="E65" s="80">
        <f>'[6]6 - Income &amp; Expenditure'!G280</f>
        <v>2926.5639999999999</v>
      </c>
      <c r="F65" s="80">
        <f>'[6]6 - Income &amp; Expenditure'!H280</f>
        <v>2935.09528</v>
      </c>
      <c r="G65" s="79">
        <f>'[6]6 - Income &amp; Expenditure'!I280</f>
        <v>2943.7971856000004</v>
      </c>
      <c r="I65" s="2"/>
      <c r="J65" s="78">
        <f t="shared" si="7"/>
        <v>-0.1696745752072247</v>
      </c>
      <c r="K65" s="2"/>
      <c r="L65" s="1">
        <f t="shared" si="8"/>
        <v>0</v>
      </c>
      <c r="M65" s="41">
        <f t="shared" si="9"/>
        <v>594.65000000000009</v>
      </c>
      <c r="N65" s="1">
        <f t="shared" si="10"/>
        <v>0</v>
      </c>
    </row>
    <row r="66" spans="1:14" x14ac:dyDescent="0.25">
      <c r="A66" s="9" t="s">
        <v>63</v>
      </c>
      <c r="B66" s="80">
        <f>'[6]6 - Income &amp; Expenditure'!D288</f>
        <v>10954.380000000001</v>
      </c>
      <c r="C66" s="80">
        <f>'[6]6 - Income &amp; Expenditure'!E288</f>
        <v>12049.818000000001</v>
      </c>
      <c r="D66" s="80">
        <f>'[6]6 - Income &amp; Expenditure'!F288</f>
        <v>12652.308900000002</v>
      </c>
      <c r="E66" s="80">
        <f>'[6]6 - Income &amp; Expenditure'!G288</f>
        <v>13284.924345000003</v>
      </c>
      <c r="F66" s="80">
        <f>'[6]6 - Income &amp; Expenditure'!H288</f>
        <v>13949.170562250005</v>
      </c>
      <c r="G66" s="79">
        <f>'[6]6 - Income &amp; Expenditure'!I288</f>
        <v>14646.629090362505</v>
      </c>
      <c r="I66" s="2"/>
      <c r="J66" s="78">
        <f t="shared" si="7"/>
        <v>0.1</v>
      </c>
      <c r="K66" s="2"/>
      <c r="L66" s="1">
        <f t="shared" si="8"/>
        <v>0</v>
      </c>
      <c r="M66" s="41">
        <f t="shared" si="9"/>
        <v>-1095.4380000000001</v>
      </c>
      <c r="N66" s="1">
        <f t="shared" si="10"/>
        <v>0</v>
      </c>
    </row>
    <row r="67" spans="1:14" x14ac:dyDescent="0.25">
      <c r="A67" s="9" t="s">
        <v>62</v>
      </c>
      <c r="B67" s="80">
        <f>'[6]6 - Income &amp; Expenditure'!D302</f>
        <v>4417.3500000000004</v>
      </c>
      <c r="C67" s="80">
        <f>'[6]6 - Income &amp; Expenditure'!E302</f>
        <v>5800</v>
      </c>
      <c r="D67" s="80">
        <f>'[6]6 - Income &amp; Expenditure'!F302</f>
        <v>5100</v>
      </c>
      <c r="E67" s="80">
        <f>'[6]6 - Income &amp; Expenditure'!G302</f>
        <v>5800</v>
      </c>
      <c r="F67" s="80">
        <f>'[6]6 - Income &amp; Expenditure'!H302</f>
        <v>5100</v>
      </c>
      <c r="G67" s="79">
        <f>'[6]6 - Income &amp; Expenditure'!I302</f>
        <v>5800</v>
      </c>
      <c r="I67" s="2"/>
      <c r="J67" s="78">
        <f t="shared" si="7"/>
        <v>0.31300440309235167</v>
      </c>
      <c r="K67" s="2" t="s">
        <v>61</v>
      </c>
      <c r="L67" s="1">
        <f t="shared" si="8"/>
        <v>0</v>
      </c>
      <c r="M67" s="41">
        <f t="shared" si="9"/>
        <v>-1382.6499999999996</v>
      </c>
      <c r="N67" s="1">
        <f t="shared" si="10"/>
        <v>0</v>
      </c>
    </row>
    <row r="68" spans="1:14" x14ac:dyDescent="0.25">
      <c r="A68" s="9" t="s">
        <v>60</v>
      </c>
      <c r="B68" s="80">
        <f>'[6]6 - Income &amp; Expenditure'!D318</f>
        <v>50136.22</v>
      </c>
      <c r="C68" s="80">
        <f>'[6]6 - Income &amp; Expenditure'!E318</f>
        <v>31400</v>
      </c>
      <c r="D68" s="80">
        <f>'[6]6 - Income &amp; Expenditure'!F318</f>
        <v>31400</v>
      </c>
      <c r="E68" s="80">
        <f>'[6]6 - Income &amp; Expenditure'!G318</f>
        <v>31400</v>
      </c>
      <c r="F68" s="80">
        <f>'[6]6 - Income &amp; Expenditure'!H318</f>
        <v>31400</v>
      </c>
      <c r="G68" s="79">
        <f>'[6]6 - Income &amp; Expenditure'!I318</f>
        <v>31400</v>
      </c>
      <c r="I68" s="2"/>
      <c r="J68" s="78">
        <f t="shared" si="7"/>
        <v>-0.37370627462541056</v>
      </c>
      <c r="K68" s="2" t="s">
        <v>59</v>
      </c>
      <c r="L68" s="1">
        <f t="shared" si="8"/>
        <v>0</v>
      </c>
      <c r="M68" s="41">
        <f t="shared" si="9"/>
        <v>18736.22</v>
      </c>
      <c r="N68" s="1">
        <f t="shared" si="10"/>
        <v>0</v>
      </c>
    </row>
    <row r="69" spans="1:14" x14ac:dyDescent="0.25">
      <c r="A69" s="9" t="s">
        <v>58</v>
      </c>
      <c r="B69" s="80">
        <f>'[6]6 - Income &amp; Expenditure'!D323</f>
        <v>36721.629999999997</v>
      </c>
      <c r="C69" s="80">
        <f>'[6]6 - Income &amp; Expenditure'!E323</f>
        <v>20000</v>
      </c>
      <c r="D69" s="80">
        <f>'[6]6 - Income &amp; Expenditure'!F323</f>
        <v>12000</v>
      </c>
      <c r="E69" s="80">
        <f>'[6]6 - Income &amp; Expenditure'!G323</f>
        <v>12000</v>
      </c>
      <c r="F69" s="80">
        <f>'[6]6 - Income &amp; Expenditure'!H323</f>
        <v>12000</v>
      </c>
      <c r="G69" s="79">
        <f>'[6]6 - Income &amp; Expenditure'!I323</f>
        <v>12000</v>
      </c>
      <c r="I69" s="2"/>
      <c r="J69" s="78">
        <f t="shared" si="7"/>
        <v>-0.4553618671066616</v>
      </c>
      <c r="K69" s="2" t="s">
        <v>57</v>
      </c>
      <c r="L69" s="1">
        <f t="shared" si="8"/>
        <v>0</v>
      </c>
      <c r="M69" s="41">
        <f t="shared" si="9"/>
        <v>16721.629999999997</v>
      </c>
      <c r="N69" s="1">
        <f t="shared" si="10"/>
        <v>0</v>
      </c>
    </row>
    <row r="70" spans="1:14" x14ac:dyDescent="0.25">
      <c r="A70" s="9" t="s">
        <v>56</v>
      </c>
      <c r="B70" s="80">
        <f>'[6]6 - Income &amp; Expenditure'!D334</f>
        <v>1003.5</v>
      </c>
      <c r="C70" s="80">
        <f>'[6]6 - Income &amp; Expenditure'!E334</f>
        <v>2600</v>
      </c>
      <c r="D70" s="80">
        <f>'[6]6 - Income &amp; Expenditure'!F334</f>
        <v>2600</v>
      </c>
      <c r="E70" s="80">
        <f>'[6]6 - Income &amp; Expenditure'!G334</f>
        <v>2600</v>
      </c>
      <c r="F70" s="80">
        <f>'[6]6 - Income &amp; Expenditure'!H334</f>
        <v>2600</v>
      </c>
      <c r="G70" s="79">
        <f>'[6]6 - Income &amp; Expenditure'!I334</f>
        <v>2600</v>
      </c>
      <c r="I70" s="2"/>
      <c r="J70" s="78">
        <f t="shared" si="7"/>
        <v>1.5909317389138018</v>
      </c>
      <c r="K70" s="2" t="s">
        <v>55</v>
      </c>
      <c r="L70" s="1">
        <f t="shared" si="8"/>
        <v>0</v>
      </c>
      <c r="M70" s="41">
        <f t="shared" si="9"/>
        <v>-1596.5</v>
      </c>
      <c r="N70" s="1">
        <f t="shared" si="10"/>
        <v>0</v>
      </c>
    </row>
    <row r="71" spans="1:14" x14ac:dyDescent="0.25">
      <c r="A71" s="9" t="s">
        <v>54</v>
      </c>
      <c r="B71" s="80">
        <f>'[6]6 - Income &amp; Expenditure'!D351</f>
        <v>14189.1</v>
      </c>
      <c r="C71" s="80">
        <f>'[6]6 - Income &amp; Expenditure'!E351</f>
        <v>16874.84</v>
      </c>
      <c r="D71" s="80">
        <f>'[6]6 - Income &amp; Expenditure'!F351</f>
        <v>16501.082000000002</v>
      </c>
      <c r="E71" s="80">
        <f>'[6]6 - Income &amp; Expenditure'!G351</f>
        <v>16964.47046</v>
      </c>
      <c r="F71" s="80">
        <f>'[6]6 - Income &amp; Expenditure'!H351</f>
        <v>17441.307693800001</v>
      </c>
      <c r="G71" s="79">
        <f>'[6]6 - Income &amp; Expenditure'!I351</f>
        <v>17931.988107014004</v>
      </c>
      <c r="I71" s="2"/>
      <c r="J71" s="78">
        <f t="shared" si="7"/>
        <v>0.18928191358155202</v>
      </c>
      <c r="K71" s="2"/>
      <c r="L71" s="1">
        <f t="shared" si="8"/>
        <v>0</v>
      </c>
      <c r="M71" s="41">
        <f t="shared" si="9"/>
        <v>-2685.74</v>
      </c>
      <c r="N71" s="1">
        <f t="shared" si="10"/>
        <v>0</v>
      </c>
    </row>
    <row r="72" spans="1:14" x14ac:dyDescent="0.25">
      <c r="A72" s="9" t="s">
        <v>53</v>
      </c>
      <c r="B72" s="80">
        <f>'[6]6 - Income &amp; Expenditure'!D357</f>
        <v>0</v>
      </c>
      <c r="C72" s="80">
        <f>'[6]6 - Income &amp; Expenditure'!E357</f>
        <v>0</v>
      </c>
      <c r="D72" s="80">
        <f>'[6]6 - Income &amp; Expenditure'!F357</f>
        <v>0</v>
      </c>
      <c r="E72" s="80">
        <f>'[6]6 - Income &amp; Expenditure'!G357</f>
        <v>0</v>
      </c>
      <c r="F72" s="80">
        <f>'[6]6 - Income &amp; Expenditure'!H357</f>
        <v>0</v>
      </c>
      <c r="G72" s="79">
        <f>'[6]6 - Income &amp; Expenditure'!I357</f>
        <v>0</v>
      </c>
      <c r="I72" s="2"/>
      <c r="J72" s="78">
        <f t="shared" si="7"/>
        <v>0</v>
      </c>
      <c r="K72" s="2"/>
      <c r="L72" s="1">
        <f t="shared" si="8"/>
        <v>0</v>
      </c>
      <c r="M72" s="41">
        <f t="shared" si="9"/>
        <v>0</v>
      </c>
      <c r="N72" s="1">
        <f t="shared" si="10"/>
        <v>0</v>
      </c>
    </row>
    <row r="73" spans="1:14" x14ac:dyDescent="0.25">
      <c r="A73" s="9" t="s">
        <v>52</v>
      </c>
      <c r="B73" s="80">
        <f>'[6]6 - Income &amp; Expenditure'!D362</f>
        <v>0</v>
      </c>
      <c r="C73" s="80">
        <f>'[6]6 - Income &amp; Expenditure'!E362</f>
        <v>0</v>
      </c>
      <c r="D73" s="80">
        <f>'[6]6 - Income &amp; Expenditure'!F362</f>
        <v>0</v>
      </c>
      <c r="E73" s="80">
        <f>'[6]6 - Income &amp; Expenditure'!G362</f>
        <v>0</v>
      </c>
      <c r="F73" s="80">
        <f>'[6]6 - Income &amp; Expenditure'!H362</f>
        <v>0</v>
      </c>
      <c r="G73" s="79">
        <f>'[6]6 - Income &amp; Expenditure'!I362</f>
        <v>0</v>
      </c>
      <c r="I73" s="2"/>
      <c r="J73" s="78">
        <f t="shared" si="7"/>
        <v>0</v>
      </c>
      <c r="K73" s="2"/>
      <c r="L73" s="1">
        <f t="shared" si="8"/>
        <v>0</v>
      </c>
      <c r="M73" s="41">
        <f t="shared" si="9"/>
        <v>0</v>
      </c>
      <c r="N73" s="1">
        <f t="shared" si="10"/>
        <v>0</v>
      </c>
    </row>
    <row r="74" spans="1:14" x14ac:dyDescent="0.25">
      <c r="A74" s="9" t="s">
        <v>51</v>
      </c>
      <c r="B74" s="80">
        <f>'[6]6 - Income &amp; Expenditure'!D368</f>
        <v>0</v>
      </c>
      <c r="C74" s="80">
        <f>'[6]6 - Income &amp; Expenditure'!E368</f>
        <v>0</v>
      </c>
      <c r="D74" s="80">
        <f>'[6]6 - Income &amp; Expenditure'!F368</f>
        <v>0</v>
      </c>
      <c r="E74" s="80">
        <f>'[6]6 - Income &amp; Expenditure'!G368</f>
        <v>0</v>
      </c>
      <c r="F74" s="80">
        <f>'[6]6 - Income &amp; Expenditure'!H368</f>
        <v>0</v>
      </c>
      <c r="G74" s="79">
        <f>'[6]6 - Income &amp; Expenditure'!I368</f>
        <v>0</v>
      </c>
      <c r="I74" s="2"/>
      <c r="J74" s="78">
        <f t="shared" si="7"/>
        <v>0</v>
      </c>
      <c r="K74" s="2"/>
      <c r="L74" s="1">
        <f t="shared" si="8"/>
        <v>0</v>
      </c>
      <c r="M74" s="41">
        <f t="shared" si="9"/>
        <v>0</v>
      </c>
      <c r="N74" s="1">
        <f t="shared" si="10"/>
        <v>0</v>
      </c>
    </row>
    <row r="75" spans="1:14" x14ac:dyDescent="0.25">
      <c r="A75" s="20" t="s">
        <v>50</v>
      </c>
      <c r="B75" s="76">
        <f t="shared" ref="B75:G75" si="11">SUM(B44:B74)</f>
        <v>1561583.0399999996</v>
      </c>
      <c r="C75" s="77">
        <f t="shared" si="11"/>
        <v>1642864.6010000003</v>
      </c>
      <c r="D75" s="76">
        <f t="shared" si="11"/>
        <v>1695021.1397955376</v>
      </c>
      <c r="E75" s="76">
        <f t="shared" si="11"/>
        <v>1750414.7720822999</v>
      </c>
      <c r="F75" s="76">
        <f t="shared" si="11"/>
        <v>1811572.9937284351</v>
      </c>
      <c r="G75" s="75">
        <f t="shared" si="11"/>
        <v>1871613.0710744965</v>
      </c>
      <c r="I75" s="2"/>
    </row>
    <row r="76" spans="1:14" x14ac:dyDescent="0.25">
      <c r="A76" s="9"/>
      <c r="B76" s="74"/>
      <c r="C76" s="74"/>
      <c r="D76" s="74"/>
      <c r="E76" s="74"/>
      <c r="F76" s="74"/>
      <c r="G76" s="73"/>
      <c r="I76" s="2"/>
      <c r="L76" s="1">
        <f>SUM(L25:L37,L44:L74)</f>
        <v>0</v>
      </c>
      <c r="N76" s="1">
        <f>SUM(N25:N37,N44:N74)</f>
        <v>0</v>
      </c>
    </row>
    <row r="77" spans="1:14" hidden="1" x14ac:dyDescent="0.25">
      <c r="A77" s="9" t="s">
        <v>49</v>
      </c>
      <c r="B77" s="22">
        <f t="shared" ref="B77:G77" si="12">B75+B38</f>
        <v>1338383.8699999996</v>
      </c>
      <c r="C77" s="22">
        <f t="shared" si="12"/>
        <v>1464775.5210000002</v>
      </c>
      <c r="D77" s="22">
        <f t="shared" si="12"/>
        <v>1556326.1397955376</v>
      </c>
      <c r="E77" s="22">
        <f t="shared" si="12"/>
        <v>1627776.7720822999</v>
      </c>
      <c r="F77" s="22">
        <f t="shared" si="12"/>
        <v>1692864.9937284351</v>
      </c>
      <c r="G77" s="21">
        <f t="shared" si="12"/>
        <v>1752755.0710744965</v>
      </c>
      <c r="I77" s="2"/>
    </row>
    <row r="78" spans="1:14" hidden="1" x14ac:dyDescent="0.25">
      <c r="A78" s="9"/>
      <c r="B78" s="42"/>
      <c r="C78" s="74"/>
      <c r="D78" s="74"/>
      <c r="E78" s="74"/>
      <c r="F78" s="74"/>
      <c r="G78" s="73"/>
      <c r="I78" s="2"/>
    </row>
    <row r="79" spans="1:14" ht="13.8" thickBot="1" x14ac:dyDescent="0.3">
      <c r="A79" s="72" t="s">
        <v>48</v>
      </c>
      <c r="B79" s="4">
        <f t="shared" ref="B79:G79" si="13">-(B19-B77)</f>
        <v>-26623.130000000354</v>
      </c>
      <c r="C79" s="5">
        <f t="shared" si="13"/>
        <v>-36202.478999999817</v>
      </c>
      <c r="D79" s="4">
        <f t="shared" si="13"/>
        <v>26553.139795537572</v>
      </c>
      <c r="E79" s="4">
        <f t="shared" si="13"/>
        <v>73386.104880469618</v>
      </c>
      <c r="F79" s="4">
        <f t="shared" si="13"/>
        <v>131443.50319059566</v>
      </c>
      <c r="G79" s="3">
        <f t="shared" si="13"/>
        <v>179795.2365189183</v>
      </c>
      <c r="H79" s="1" t="s">
        <v>9</v>
      </c>
      <c r="I79" s="2"/>
    </row>
    <row r="80" spans="1:14" x14ac:dyDescent="0.25">
      <c r="A80" s="9"/>
      <c r="B80" s="54"/>
      <c r="C80" s="71"/>
      <c r="D80" s="71"/>
      <c r="E80" s="71"/>
      <c r="F80" s="71"/>
      <c r="G80" s="70"/>
      <c r="I80" s="2"/>
    </row>
    <row r="81" spans="1:9" ht="13.8" thickBot="1" x14ac:dyDescent="0.3">
      <c r="A81" s="69" t="s">
        <v>47</v>
      </c>
      <c r="B81" s="67">
        <f t="shared" ref="B81:G81" si="14">-(B21-B77)</f>
        <v>-88420.130000000354</v>
      </c>
      <c r="C81" s="68">
        <f t="shared" si="14"/>
        <v>-124622.60900000017</v>
      </c>
      <c r="D81" s="67">
        <f t="shared" si="14"/>
        <v>-98069.469204462599</v>
      </c>
      <c r="E81" s="67">
        <f t="shared" si="14"/>
        <v>-24683.364323992981</v>
      </c>
      <c r="F81" s="67">
        <f t="shared" si="14"/>
        <v>106760.13886660268</v>
      </c>
      <c r="G81" s="66">
        <f t="shared" si="14"/>
        <v>286555.37538552098</v>
      </c>
      <c r="H81" s="1" t="s">
        <v>9</v>
      </c>
      <c r="I81" s="2"/>
    </row>
    <row r="82" spans="1:9" x14ac:dyDescent="0.25">
      <c r="A82" s="65" t="s">
        <v>46</v>
      </c>
      <c r="B82" s="64"/>
      <c r="C82" s="63">
        <f>-SUM(C25,C27)*-10%</f>
        <v>-13628.908000000003</v>
      </c>
      <c r="D82" s="63">
        <f>-SUM(D25,D27)*-10%</f>
        <v>-11369.5</v>
      </c>
      <c r="E82" s="63">
        <f>-SUM(E25,E27)*-10%</f>
        <v>-9763.8000000000011</v>
      </c>
      <c r="F82" s="63">
        <f>-SUM(F25,F27)*-10%</f>
        <v>-9370.8000000000011</v>
      </c>
      <c r="G82" s="62">
        <f>-SUM(G25,G27)*-10%</f>
        <v>-9385.8000000000011</v>
      </c>
      <c r="I82" s="2"/>
    </row>
    <row r="83" spans="1:9" x14ac:dyDescent="0.25">
      <c r="A83" s="61" t="s">
        <v>45</v>
      </c>
      <c r="B83" s="54"/>
      <c r="C83" s="60">
        <f>-SUM('[6]3b - Schools Block'!C28-'[6]6 - Income &amp; Expenditure'!E375-'[6]6 - Income &amp; Expenditure'!E386)*8%</f>
        <v>-130981.36640000001</v>
      </c>
      <c r="D83" s="60">
        <f>-SUM('[6]3b - Schools Block'!D28-'[6]6 - Income &amp; Expenditure'!F375-'[6]6 - Income &amp; Expenditure'!F386)*8%</f>
        <v>-131477.44</v>
      </c>
      <c r="E83" s="60">
        <f>-SUM('[6]3b - Schools Block'!E28-'[6]6 - Income &amp; Expenditure'!G375-'[6]6 - Income &amp; Expenditure'!G386)*8%</f>
        <v>-132162.29337614644</v>
      </c>
      <c r="F83" s="60">
        <f>-SUM('[6]3b - Schools Block'!F28-'[6]6 - Income &amp; Expenditure'!H375-'[6]6 - Income &amp; Expenditure'!H386)*8%</f>
        <v>-132410.35924302717</v>
      </c>
      <c r="G83" s="59">
        <f>-SUM('[6]3b - Schools Block'!G28-'[6]6 - Income &amp; Expenditure'!I375-'[6]6 - Income &amp; Expenditure'!I386)*8%</f>
        <v>-133345.42676444625</v>
      </c>
      <c r="I83" s="2"/>
    </row>
    <row r="84" spans="1:9" ht="13.8" thickBot="1" x14ac:dyDescent="0.3">
      <c r="A84" s="58" t="s">
        <v>44</v>
      </c>
      <c r="B84" s="57"/>
      <c r="C84" s="56">
        <f>-SUM('[6]3b - Schools Block'!C28-'[6]6 - Income &amp; Expenditure'!E375-'[6]6 - Income &amp; Expenditure'!E380-'[6]6 - Income &amp; Expenditure'!E386)*5%</f>
        <v>-81863.354000000007</v>
      </c>
      <c r="D84" s="56">
        <f>-SUM('[6]3b - Schools Block'!D28-'[6]6 - Income &amp; Expenditure'!F375-'[6]6 - Income &amp; Expenditure'!F380-'[6]6 - Income &amp; Expenditure'!F386)*5%</f>
        <v>-82173.400000000009</v>
      </c>
      <c r="E84" s="56">
        <f>-SUM('[6]3b - Schools Block'!E28-'[6]6 - Income &amp; Expenditure'!G375-'[6]6 - Income &amp; Expenditure'!G380-'[6]6 - Income &amp; Expenditure'!G386)*5%</f>
        <v>-82601.433360091527</v>
      </c>
      <c r="F84" s="56">
        <f>-SUM('[6]3b - Schools Block'!F28-'[6]6 - Income &amp; Expenditure'!H375-'[6]6 - Income &amp; Expenditure'!H380-'[6]6 - Income &amp; Expenditure'!H386)*5%</f>
        <v>-82756.47452689198</v>
      </c>
      <c r="G84" s="55">
        <f>-SUM('[6]3b - Schools Block'!G28-'[6]6 - Income &amp; Expenditure'!I375-'[6]6 - Income &amp; Expenditure'!I380-'[6]6 - Income &amp; Expenditure'!I386)*5%</f>
        <v>-83340.891727778915</v>
      </c>
      <c r="I84" s="2"/>
    </row>
    <row r="85" spans="1:9" ht="13.8" thickBot="1" x14ac:dyDescent="0.3">
      <c r="C85" s="54"/>
      <c r="I85" s="2"/>
    </row>
    <row r="86" spans="1:9" x14ac:dyDescent="0.25">
      <c r="A86" s="15" t="s">
        <v>43</v>
      </c>
      <c r="B86" s="14" t="s">
        <v>4</v>
      </c>
      <c r="C86" s="14" t="s">
        <v>4</v>
      </c>
      <c r="D86" s="14" t="s">
        <v>4</v>
      </c>
      <c r="E86" s="14" t="s">
        <v>4</v>
      </c>
      <c r="F86" s="14" t="s">
        <v>4</v>
      </c>
      <c r="G86" s="13" t="s">
        <v>4</v>
      </c>
      <c r="I86" s="2"/>
    </row>
    <row r="87" spans="1:9" x14ac:dyDescent="0.25">
      <c r="A87" s="45"/>
      <c r="B87" s="41"/>
      <c r="C87" s="42"/>
      <c r="D87" s="42"/>
      <c r="E87" s="42"/>
      <c r="F87" s="42"/>
      <c r="G87" s="43"/>
      <c r="I87" s="2"/>
    </row>
    <row r="88" spans="1:9" x14ac:dyDescent="0.25">
      <c r="A88" s="19" t="s">
        <v>17</v>
      </c>
      <c r="B88" s="44"/>
      <c r="C88" s="42"/>
      <c r="D88" s="42"/>
      <c r="E88" s="42"/>
      <c r="F88" s="42"/>
      <c r="G88" s="43"/>
      <c r="I88" s="2"/>
    </row>
    <row r="89" spans="1:9" x14ac:dyDescent="0.25">
      <c r="A89" s="12" t="s">
        <v>3</v>
      </c>
      <c r="B89" s="42">
        <f>'[6]7 - Pupil Premium FSM'!F13</f>
        <v>-11513</v>
      </c>
      <c r="C89" s="42">
        <f>'[6]7 - Pupil Premium FSM'!G13</f>
        <v>-11916.190000000002</v>
      </c>
      <c r="D89" s="42">
        <f>'[6]7 - Pupil Premium FSM'!H13</f>
        <v>-12841.140000000014</v>
      </c>
      <c r="E89" s="42">
        <f>'[6]7 - Pupil Premium FSM'!I13</f>
        <v>-11703.603448477894</v>
      </c>
      <c r="F89" s="42">
        <f>'[6]7 - Pupil Premium FSM'!J13</f>
        <v>-11873.946399709821</v>
      </c>
      <c r="G89" s="43">
        <f>'[6]7 - Pupil Premium FSM'!K13</f>
        <v>-8193.7269542815338</v>
      </c>
      <c r="I89" s="2"/>
    </row>
    <row r="90" spans="1:9" x14ac:dyDescent="0.25">
      <c r="A90" s="12" t="s">
        <v>41</v>
      </c>
      <c r="B90" s="16">
        <f>'[6]7 - Pupil Premium FSM'!F14</f>
        <v>-112185</v>
      </c>
      <c r="C90" s="16">
        <f>'[6]7 - Pupil Premium FSM'!G14</f>
        <v>-129495</v>
      </c>
      <c r="D90" s="16">
        <f>'[6]7 - Pupil Premium FSM'!H14</f>
        <v>-129495</v>
      </c>
      <c r="E90" s="16">
        <f>'[6]7 - Pupil Premium FSM'!I14</f>
        <v>-130950</v>
      </c>
      <c r="F90" s="16">
        <f>'[6]7 - Pupil Premium FSM'!J14</f>
        <v>-130950</v>
      </c>
      <c r="G90" s="43">
        <f>'[6]7 - Pupil Premium FSM'!K14</f>
        <v>-132405</v>
      </c>
      <c r="I90" s="2"/>
    </row>
    <row r="91" spans="1:9" x14ac:dyDescent="0.25">
      <c r="A91" s="12" t="s">
        <v>42</v>
      </c>
      <c r="B91" s="26">
        <f t="shared" ref="B91:G91" si="15">SUM(B89:B90)</f>
        <v>-123698</v>
      </c>
      <c r="C91" s="26">
        <f t="shared" si="15"/>
        <v>-141411.19</v>
      </c>
      <c r="D91" s="26">
        <f t="shared" si="15"/>
        <v>-142336.14000000001</v>
      </c>
      <c r="E91" s="26">
        <f t="shared" si="15"/>
        <v>-142653.60344847789</v>
      </c>
      <c r="F91" s="26">
        <f t="shared" si="15"/>
        <v>-142823.94639970982</v>
      </c>
      <c r="G91" s="25">
        <f t="shared" si="15"/>
        <v>-140598.72695428153</v>
      </c>
      <c r="I91" s="2"/>
    </row>
    <row r="92" spans="1:9" x14ac:dyDescent="0.25">
      <c r="A92" s="12"/>
      <c r="B92" s="40"/>
      <c r="C92" s="40"/>
      <c r="D92" s="40"/>
      <c r="E92" s="40"/>
      <c r="F92" s="40"/>
      <c r="G92" s="39"/>
      <c r="H92" s="2"/>
      <c r="I92" s="2"/>
    </row>
    <row r="93" spans="1:9" x14ac:dyDescent="0.25">
      <c r="A93" s="19" t="s">
        <v>6</v>
      </c>
      <c r="B93" s="40"/>
      <c r="C93" s="40"/>
      <c r="D93" s="40"/>
      <c r="E93" s="40"/>
      <c r="F93" s="40"/>
      <c r="G93" s="39"/>
      <c r="H93" s="2"/>
      <c r="I93" s="2"/>
    </row>
    <row r="94" spans="1:9" x14ac:dyDescent="0.25">
      <c r="A94" s="12" t="s">
        <v>41</v>
      </c>
      <c r="B94" s="16">
        <f>'[6]7 - Pupil Premium FSM'!F198</f>
        <v>111781.81</v>
      </c>
      <c r="C94" s="16">
        <f>'[6]7 - Pupil Premium FSM'!G198</f>
        <v>128570.04999999999</v>
      </c>
      <c r="D94" s="16">
        <f>'[6]7 - Pupil Premium FSM'!H198</f>
        <v>130632.53655152212</v>
      </c>
      <c r="E94" s="16">
        <f>'[6]7 - Pupil Premium FSM'!I198</f>
        <v>130779.65704876807</v>
      </c>
      <c r="F94" s="16">
        <f>'[6]7 - Pupil Premium FSM'!J198</f>
        <v>134630.21944542829</v>
      </c>
      <c r="G94" s="23">
        <f>'[6]7 - Pupil Premium FSM'!K198</f>
        <v>139613.7246317828</v>
      </c>
      <c r="H94" s="2"/>
      <c r="I94" s="2"/>
    </row>
    <row r="95" spans="1:9" x14ac:dyDescent="0.25">
      <c r="A95" s="12" t="s">
        <v>24</v>
      </c>
      <c r="B95" s="16">
        <f>'[6]7 - Pupil Premium FSM'!F201</f>
        <v>0</v>
      </c>
      <c r="C95" s="16">
        <f>'[6]7 - Pupil Premium FSM'!G201</f>
        <v>0</v>
      </c>
      <c r="D95" s="16">
        <f>'[6]7 - Pupil Premium FSM'!H201</f>
        <v>0</v>
      </c>
      <c r="E95" s="16">
        <f>'[6]7 - Pupil Premium FSM'!I201</f>
        <v>0</v>
      </c>
      <c r="F95" s="16">
        <f>'[6]7 - Pupil Premium FSM'!J201</f>
        <v>0</v>
      </c>
      <c r="G95" s="23">
        <f>'[6]7 - Pupil Premium FSM'!K201</f>
        <v>0</v>
      </c>
      <c r="H95" s="2"/>
      <c r="I95" s="2"/>
    </row>
    <row r="96" spans="1:9" x14ac:dyDescent="0.25">
      <c r="A96" s="12"/>
      <c r="B96" s="16"/>
      <c r="C96" s="16"/>
      <c r="D96" s="16"/>
      <c r="E96" s="16"/>
      <c r="F96" s="16"/>
      <c r="G96" s="23"/>
      <c r="H96" s="2"/>
      <c r="I96" s="2"/>
    </row>
    <row r="97" spans="1:9" ht="13.8" thickBot="1" x14ac:dyDescent="0.3">
      <c r="A97" s="6" t="s">
        <v>0</v>
      </c>
      <c r="B97" s="4">
        <f>'[6]7 - Pupil Premium FSM'!F202</f>
        <v>-11916.190000000002</v>
      </c>
      <c r="C97" s="5">
        <f>'[6]7 - Pupil Premium FSM'!G202</f>
        <v>-12841.140000000014</v>
      </c>
      <c r="D97" s="4">
        <f>'[6]7 - Pupil Premium FSM'!H202</f>
        <v>-11703.603448477894</v>
      </c>
      <c r="E97" s="4">
        <f>'[6]7 - Pupil Premium FSM'!I202</f>
        <v>-11873.946399709821</v>
      </c>
      <c r="F97" s="4">
        <f>'[6]7 - Pupil Premium FSM'!J202</f>
        <v>-8193.7269542815338</v>
      </c>
      <c r="G97" s="3">
        <f>'[6]7 - Pupil Premium FSM'!K202</f>
        <v>-985.00232249873807</v>
      </c>
      <c r="H97" s="2" t="s">
        <v>9</v>
      </c>
      <c r="I97" s="2"/>
    </row>
    <row r="98" spans="1:9" ht="13.8" thickBot="1" x14ac:dyDescent="0.3">
      <c r="A98" s="18"/>
      <c r="B98" s="11"/>
      <c r="C98" s="11"/>
      <c r="D98" s="11"/>
      <c r="E98" s="11"/>
      <c r="F98" s="11"/>
      <c r="G98" s="11"/>
      <c r="H98" s="2"/>
      <c r="I98" s="2"/>
    </row>
    <row r="99" spans="1:9" x14ac:dyDescent="0.25">
      <c r="A99" s="15" t="s">
        <v>40</v>
      </c>
      <c r="B99" s="14" t="s">
        <v>4</v>
      </c>
      <c r="C99" s="14" t="s">
        <v>4</v>
      </c>
      <c r="D99" s="14" t="s">
        <v>4</v>
      </c>
      <c r="E99" s="14" t="s">
        <v>4</v>
      </c>
      <c r="F99" s="14" t="s">
        <v>4</v>
      </c>
      <c r="G99" s="13" t="s">
        <v>4</v>
      </c>
      <c r="H99" s="2"/>
      <c r="I99" s="2"/>
    </row>
    <row r="100" spans="1:9" x14ac:dyDescent="0.25">
      <c r="A100" s="45"/>
      <c r="B100" s="41"/>
      <c r="C100" s="42"/>
      <c r="D100" s="42"/>
      <c r="E100" s="42"/>
      <c r="F100" s="42"/>
      <c r="G100" s="43"/>
      <c r="I100" s="2"/>
    </row>
    <row r="101" spans="1:9" x14ac:dyDescent="0.25">
      <c r="A101" s="19" t="s">
        <v>17</v>
      </c>
      <c r="B101" s="44"/>
      <c r="C101" s="42"/>
      <c r="D101" s="42"/>
      <c r="E101" s="42"/>
      <c r="F101" s="42"/>
      <c r="G101" s="43"/>
      <c r="H101" s="2"/>
      <c r="I101" s="2"/>
    </row>
    <row r="102" spans="1:9" x14ac:dyDescent="0.25">
      <c r="A102" s="12" t="s">
        <v>3</v>
      </c>
      <c r="B102" s="42">
        <f>'[6]7a - Pupil Premium Service'!F11</f>
        <v>-9</v>
      </c>
      <c r="C102" s="42">
        <f>'[6]7a - Pupil Premium Service'!G11</f>
        <v>-329</v>
      </c>
      <c r="D102" s="42">
        <f>'[6]7a - Pupil Premium Service'!H11</f>
        <v>0</v>
      </c>
      <c r="E102" s="42">
        <f>'[6]7a - Pupil Premium Service'!I11</f>
        <v>-335</v>
      </c>
      <c r="F102" s="42">
        <f>'[6]7a - Pupil Premium Service'!J11</f>
        <v>-670</v>
      </c>
      <c r="G102" s="43">
        <f>'[6]7a - Pupil Premium Service'!K11</f>
        <v>-1005</v>
      </c>
      <c r="I102" s="2"/>
    </row>
    <row r="103" spans="1:9" x14ac:dyDescent="0.25">
      <c r="A103" s="12" t="s">
        <v>38</v>
      </c>
      <c r="B103" s="42">
        <f>'[6]7a - Pupil Premium Service'!F12</f>
        <v>-320</v>
      </c>
      <c r="C103" s="42">
        <f>'[6]7a - Pupil Premium Service'!G12</f>
        <v>-670</v>
      </c>
      <c r="D103" s="42">
        <f>'[6]7a - Pupil Premium Service'!H12</f>
        <v>-335</v>
      </c>
      <c r="E103" s="42">
        <f>'[6]7a - Pupil Premium Service'!I12</f>
        <v>-335</v>
      </c>
      <c r="F103" s="42">
        <f>'[6]7a - Pupil Premium Service'!J12</f>
        <v>-335</v>
      </c>
      <c r="G103" s="43">
        <f>'[6]7a - Pupil Premium Service'!K12</f>
        <v>-335</v>
      </c>
      <c r="I103" s="2"/>
    </row>
    <row r="104" spans="1:9" x14ac:dyDescent="0.25">
      <c r="A104" s="12" t="s">
        <v>39</v>
      </c>
      <c r="B104" s="26">
        <f t="shared" ref="B104:G104" si="16">SUM(B102:B103)</f>
        <v>-329</v>
      </c>
      <c r="C104" s="26">
        <f t="shared" si="16"/>
        <v>-999</v>
      </c>
      <c r="D104" s="26">
        <f t="shared" si="16"/>
        <v>-335</v>
      </c>
      <c r="E104" s="26">
        <f t="shared" si="16"/>
        <v>-670</v>
      </c>
      <c r="F104" s="26">
        <f t="shared" si="16"/>
        <v>-1005</v>
      </c>
      <c r="G104" s="25">
        <f t="shared" si="16"/>
        <v>-1340</v>
      </c>
      <c r="I104" s="2"/>
    </row>
    <row r="105" spans="1:9" x14ac:dyDescent="0.25">
      <c r="A105" s="12"/>
      <c r="B105" s="40"/>
      <c r="C105" s="40"/>
      <c r="D105" s="40"/>
      <c r="E105" s="40"/>
      <c r="F105" s="40"/>
      <c r="G105" s="39"/>
      <c r="H105" s="2"/>
      <c r="I105" s="2"/>
    </row>
    <row r="106" spans="1:9" x14ac:dyDescent="0.25">
      <c r="A106" s="19" t="s">
        <v>6</v>
      </c>
      <c r="B106" s="40"/>
      <c r="C106" s="40"/>
      <c r="D106" s="40"/>
      <c r="E106" s="40"/>
      <c r="F106" s="40"/>
      <c r="G106" s="39"/>
      <c r="H106" s="2"/>
      <c r="I106" s="2"/>
    </row>
    <row r="107" spans="1:9" x14ac:dyDescent="0.25">
      <c r="A107" s="12" t="s">
        <v>38</v>
      </c>
      <c r="B107" s="16">
        <f>'[6]7a - Pupil Premium Service'!F196</f>
        <v>0</v>
      </c>
      <c r="C107" s="16">
        <f>'[6]7a - Pupil Premium Service'!G196</f>
        <v>999</v>
      </c>
      <c r="D107" s="16">
        <f>'[6]7a - Pupil Premium Service'!H196</f>
        <v>0</v>
      </c>
      <c r="E107" s="16">
        <f>'[6]7a - Pupil Premium Service'!I196</f>
        <v>0</v>
      </c>
      <c r="F107" s="16">
        <f>'[6]7a - Pupil Premium Service'!J196</f>
        <v>0</v>
      </c>
      <c r="G107" s="23">
        <f>'[6]7a - Pupil Premium Service'!K196</f>
        <v>0</v>
      </c>
      <c r="H107" s="2"/>
      <c r="I107" s="2"/>
    </row>
    <row r="108" spans="1:9" x14ac:dyDescent="0.25">
      <c r="A108" s="12" t="s">
        <v>24</v>
      </c>
      <c r="B108" s="16">
        <f>'[6]7a - Pupil Premium Service'!F199</f>
        <v>0</v>
      </c>
      <c r="C108" s="16">
        <f>'[6]7a - Pupil Premium Service'!G199</f>
        <v>0</v>
      </c>
      <c r="D108" s="16">
        <f>'[6]7a - Pupil Premium Service'!H199</f>
        <v>0</v>
      </c>
      <c r="E108" s="16">
        <f>'[6]7a - Pupil Premium Service'!I199</f>
        <v>0</v>
      </c>
      <c r="F108" s="16">
        <f>'[6]7a - Pupil Premium Service'!J199</f>
        <v>0</v>
      </c>
      <c r="G108" s="23">
        <f>'[6]7a - Pupil Premium Service'!K199</f>
        <v>0</v>
      </c>
      <c r="H108" s="2"/>
      <c r="I108" s="2"/>
    </row>
    <row r="109" spans="1:9" x14ac:dyDescent="0.25">
      <c r="A109" s="12"/>
      <c r="B109" s="16"/>
      <c r="C109" s="16"/>
      <c r="D109" s="16"/>
      <c r="E109" s="16"/>
      <c r="F109" s="16"/>
      <c r="G109" s="23"/>
      <c r="H109" s="2"/>
      <c r="I109" s="2"/>
    </row>
    <row r="110" spans="1:9" ht="13.8" thickBot="1" x14ac:dyDescent="0.3">
      <c r="A110" s="6" t="s">
        <v>0</v>
      </c>
      <c r="B110" s="4">
        <f>'[6]7a - Pupil Premium Service'!F200</f>
        <v>-329</v>
      </c>
      <c r="C110" s="5">
        <f>'[6]7a - Pupil Premium Service'!G200</f>
        <v>0</v>
      </c>
      <c r="D110" s="4">
        <f>'[6]7a - Pupil Premium Service'!H200</f>
        <v>-335</v>
      </c>
      <c r="E110" s="4">
        <f>'[6]7a - Pupil Premium Service'!I200</f>
        <v>-670</v>
      </c>
      <c r="F110" s="4">
        <f>'[6]7a - Pupil Premium Service'!J200</f>
        <v>-1005</v>
      </c>
      <c r="G110" s="3">
        <f>'[6]7a - Pupil Premium Service'!K200</f>
        <v>-1340</v>
      </c>
      <c r="H110" s="2" t="s">
        <v>9</v>
      </c>
      <c r="I110" s="2"/>
    </row>
    <row r="111" spans="1:9" ht="13.8" thickBot="1" x14ac:dyDescent="0.3">
      <c r="A111" s="12"/>
      <c r="B111" s="11"/>
      <c r="C111" s="53"/>
      <c r="D111" s="11"/>
      <c r="E111" s="11"/>
      <c r="F111" s="11"/>
      <c r="G111" s="11"/>
      <c r="H111" s="2"/>
      <c r="I111" s="2"/>
    </row>
    <row r="112" spans="1:9" x14ac:dyDescent="0.25">
      <c r="A112" s="15" t="s">
        <v>37</v>
      </c>
      <c r="B112" s="14" t="s">
        <v>4</v>
      </c>
      <c r="C112" s="14" t="s">
        <v>4</v>
      </c>
      <c r="D112" s="14" t="s">
        <v>4</v>
      </c>
      <c r="E112" s="14" t="s">
        <v>4</v>
      </c>
      <c r="F112" s="14" t="s">
        <v>4</v>
      </c>
      <c r="G112" s="13" t="s">
        <v>4</v>
      </c>
      <c r="H112" s="2"/>
      <c r="I112" s="2"/>
    </row>
    <row r="113" spans="1:9" x14ac:dyDescent="0.25">
      <c r="A113" s="45"/>
      <c r="B113" s="41"/>
      <c r="C113" s="42"/>
      <c r="D113" s="42"/>
      <c r="E113" s="42"/>
      <c r="F113" s="42"/>
      <c r="G113" s="43"/>
      <c r="I113" s="2"/>
    </row>
    <row r="114" spans="1:9" x14ac:dyDescent="0.25">
      <c r="A114" s="19" t="s">
        <v>17</v>
      </c>
      <c r="B114" s="44"/>
      <c r="C114" s="42"/>
      <c r="D114" s="42"/>
      <c r="E114" s="42"/>
      <c r="F114" s="42"/>
      <c r="G114" s="43"/>
      <c r="H114" s="2"/>
      <c r="I114" s="2"/>
    </row>
    <row r="115" spans="1:9" x14ac:dyDescent="0.25">
      <c r="A115" s="12" t="s">
        <v>3</v>
      </c>
      <c r="B115" s="42">
        <f>'[6]7b - Pupil Premium LAC'!F11</f>
        <v>-5120</v>
      </c>
      <c r="C115" s="42">
        <f>'[6]7b - Pupil Premium LAC'!G11</f>
        <v>-6942</v>
      </c>
      <c r="D115" s="42">
        <f>'[6]7b - Pupil Premium LAC'!H11</f>
        <v>-929</v>
      </c>
      <c r="E115" s="42">
        <f>'[6]7b - Pupil Premium LAC'!I11</f>
        <v>-28.272540369230228</v>
      </c>
      <c r="F115" s="42">
        <f>'[6]7b - Pupil Premium LAC'!J11</f>
        <v>-4328.2725403692302</v>
      </c>
      <c r="G115" s="43">
        <f>'[6]7b - Pupil Premium LAC'!K11</f>
        <v>-7928.2725403692311</v>
      </c>
      <c r="I115" s="2"/>
    </row>
    <row r="116" spans="1:9" x14ac:dyDescent="0.25">
      <c r="A116" s="12" t="s">
        <v>32</v>
      </c>
      <c r="B116" s="42">
        <f>'[6]7b - Pupil Premium LAC'!F12</f>
        <v>-4000</v>
      </c>
      <c r="C116" s="42">
        <f>'[6]7b - Pupil Premium LAC'!G12</f>
        <v>-6000</v>
      </c>
      <c r="D116" s="42">
        <f>'[6]7b - Pupil Premium LAC'!H12</f>
        <v>-6000</v>
      </c>
      <c r="E116" s="42">
        <f>'[6]7b - Pupil Premium LAC'!I12</f>
        <v>-5000</v>
      </c>
      <c r="F116" s="42">
        <f>'[6]7b - Pupil Premium LAC'!J12</f>
        <v>-5000</v>
      </c>
      <c r="G116" s="43">
        <f>'[6]7b - Pupil Premium LAC'!K12</f>
        <v>-4000</v>
      </c>
      <c r="I116" s="2"/>
    </row>
    <row r="117" spans="1:9" x14ac:dyDescent="0.25">
      <c r="A117" s="12" t="s">
        <v>36</v>
      </c>
      <c r="B117" s="42">
        <f>'[6]7b - Pupil Premium LAC'!F13</f>
        <v>-6996</v>
      </c>
      <c r="C117" s="42">
        <f>'[6]7b - Pupil Premium LAC'!G13</f>
        <v>0</v>
      </c>
      <c r="D117" s="42">
        <f>'[6]7b - Pupil Premium LAC'!H13</f>
        <v>0</v>
      </c>
      <c r="E117" s="42">
        <f>'[6]7b - Pupil Premium LAC'!I13</f>
        <v>0</v>
      </c>
      <c r="F117" s="42">
        <f>'[6]7b - Pupil Premium LAC'!J13</f>
        <v>0</v>
      </c>
      <c r="G117" s="43">
        <f>'[6]7b - Pupil Premium LAC'!K13</f>
        <v>0</v>
      </c>
      <c r="I117" s="2"/>
    </row>
    <row r="118" spans="1:9" x14ac:dyDescent="0.25">
      <c r="A118" s="12" t="s">
        <v>35</v>
      </c>
      <c r="B118" s="16">
        <f>'[6]7b - Pupil Premium LAC'!F19</f>
        <v>0</v>
      </c>
      <c r="C118" s="16">
        <f>'[6]7b - Pupil Premium LAC'!G19</f>
        <v>0</v>
      </c>
      <c r="D118" s="16">
        <f>'[6]7b - Pupil Premium LAC'!H19</f>
        <v>0</v>
      </c>
      <c r="E118" s="16">
        <f>'[6]7b - Pupil Premium LAC'!I19</f>
        <v>0</v>
      </c>
      <c r="F118" s="16">
        <f>'[6]7b - Pupil Premium LAC'!J19</f>
        <v>0</v>
      </c>
      <c r="G118" s="43">
        <f>'[6]7b - Pupil Premium LAC'!K19</f>
        <v>0</v>
      </c>
      <c r="I118" s="2"/>
    </row>
    <row r="119" spans="1:9" x14ac:dyDescent="0.25">
      <c r="A119" s="12" t="s">
        <v>34</v>
      </c>
      <c r="B119" s="16">
        <f>'[6]7b - Pupil Premium LAC'!F14</f>
        <v>-342</v>
      </c>
      <c r="C119" s="16">
        <f>'[6]7b - Pupil Premium LAC'!G14</f>
        <v>0</v>
      </c>
      <c r="D119" s="16">
        <f>'[6]7b - Pupil Premium LAC'!H14</f>
        <v>0</v>
      </c>
      <c r="E119" s="16">
        <f>'[6]7b - Pupil Premium LAC'!I14</f>
        <v>0</v>
      </c>
      <c r="F119" s="16">
        <f>'[6]7b - Pupil Premium LAC'!J14</f>
        <v>0</v>
      </c>
      <c r="G119" s="43">
        <f>'[6]7b - Pupil Premium LAC'!K14</f>
        <v>0</v>
      </c>
      <c r="I119" s="2"/>
    </row>
    <row r="120" spans="1:9" x14ac:dyDescent="0.25">
      <c r="A120" s="12" t="s">
        <v>33</v>
      </c>
      <c r="B120" s="26">
        <f>'[6]7b - Pupil Premium LAC'!F22</f>
        <v>-16458</v>
      </c>
      <c r="C120" s="26">
        <f>'[6]7b - Pupil Premium LAC'!G22</f>
        <v>-12942</v>
      </c>
      <c r="D120" s="26">
        <f>'[6]7b - Pupil Premium LAC'!H22</f>
        <v>-6929</v>
      </c>
      <c r="E120" s="26">
        <f>'[6]7b - Pupil Premium LAC'!I22</f>
        <v>-5028.2725403692302</v>
      </c>
      <c r="F120" s="26">
        <f>'[6]7b - Pupil Premium LAC'!J22</f>
        <v>-9328.2725403692311</v>
      </c>
      <c r="G120" s="25">
        <f>'[6]7b - Pupil Premium LAC'!K22</f>
        <v>-11928.272540369231</v>
      </c>
      <c r="H120" s="2"/>
      <c r="I120" s="2"/>
    </row>
    <row r="121" spans="1:9" x14ac:dyDescent="0.25">
      <c r="A121" s="12"/>
      <c r="B121" s="40"/>
      <c r="C121" s="40"/>
      <c r="D121" s="40"/>
      <c r="E121" s="40"/>
      <c r="F121" s="40"/>
      <c r="G121" s="39"/>
      <c r="H121" s="2"/>
      <c r="I121" s="2"/>
    </row>
    <row r="122" spans="1:9" x14ac:dyDescent="0.25">
      <c r="A122" s="19" t="s">
        <v>6</v>
      </c>
      <c r="B122" s="40"/>
      <c r="C122" s="40"/>
      <c r="D122" s="40"/>
      <c r="E122" s="40"/>
      <c r="F122" s="40"/>
      <c r="G122" s="39"/>
      <c r="H122" s="2"/>
      <c r="I122" s="2"/>
    </row>
    <row r="123" spans="1:9" x14ac:dyDescent="0.25">
      <c r="A123" s="12" t="s">
        <v>32</v>
      </c>
      <c r="B123" s="16">
        <f>'[6]7b - Pupil Premium LAC'!F205</f>
        <v>9516</v>
      </c>
      <c r="C123" s="16">
        <f>'[6]7b - Pupil Premium LAC'!G205</f>
        <v>12013</v>
      </c>
      <c r="D123" s="16">
        <f>'[6]7b - Pupil Premium LAC'!H205</f>
        <v>6900.7274596307698</v>
      </c>
      <c r="E123" s="16">
        <f>'[6]7b - Pupil Premium LAC'!I205</f>
        <v>700</v>
      </c>
      <c r="F123" s="16">
        <f>'[6]7b - Pupil Premium LAC'!J205</f>
        <v>1400</v>
      </c>
      <c r="G123" s="23">
        <f>'[6]7b - Pupil Premium LAC'!K205</f>
        <v>700</v>
      </c>
      <c r="H123" s="2"/>
      <c r="I123" s="2"/>
    </row>
    <row r="124" spans="1:9" x14ac:dyDescent="0.25">
      <c r="A124" s="12" t="s">
        <v>24</v>
      </c>
      <c r="B124" s="16">
        <f>'[6]7b - Pupil Premium LAC'!F208</f>
        <v>0</v>
      </c>
      <c r="C124" s="16">
        <f>'[6]7b - Pupil Premium LAC'!G208</f>
        <v>0</v>
      </c>
      <c r="D124" s="16">
        <f>'[6]7b - Pupil Premium LAC'!H208</f>
        <v>0</v>
      </c>
      <c r="E124" s="16">
        <f>'[6]7b - Pupil Premium LAC'!I208</f>
        <v>0</v>
      </c>
      <c r="F124" s="16">
        <f>'[6]7b - Pupil Premium LAC'!J208</f>
        <v>0</v>
      </c>
      <c r="G124" s="23">
        <f>'[6]7b - Pupil Premium LAC'!K208</f>
        <v>0</v>
      </c>
      <c r="H124" s="2"/>
      <c r="I124" s="2"/>
    </row>
    <row r="125" spans="1:9" x14ac:dyDescent="0.25">
      <c r="A125" s="12"/>
      <c r="B125" s="16"/>
      <c r="C125" s="16"/>
      <c r="D125" s="16"/>
      <c r="E125" s="16"/>
      <c r="F125" s="16"/>
      <c r="G125" s="23"/>
      <c r="H125" s="2"/>
      <c r="I125" s="2"/>
    </row>
    <row r="126" spans="1:9" ht="13.8" thickBot="1" x14ac:dyDescent="0.3">
      <c r="A126" s="6" t="s">
        <v>0</v>
      </c>
      <c r="B126" s="4">
        <f>'[6]7b - Pupil Premium LAC'!F209</f>
        <v>-6942</v>
      </c>
      <c r="C126" s="5">
        <f>'[6]7b - Pupil Premium LAC'!G209</f>
        <v>-929</v>
      </c>
      <c r="D126" s="4">
        <f>'[6]7b - Pupil Premium LAC'!H209</f>
        <v>-28.272540369230228</v>
      </c>
      <c r="E126" s="4">
        <f>'[6]7b - Pupil Premium LAC'!I209</f>
        <v>-4328.2725403692302</v>
      </c>
      <c r="F126" s="4">
        <f>'[6]7b - Pupil Premium LAC'!J209</f>
        <v>-7928.2725403692311</v>
      </c>
      <c r="G126" s="3">
        <f>'[6]7b - Pupil Premium LAC'!K209</f>
        <v>-11228.272540369231</v>
      </c>
      <c r="H126" s="2" t="s">
        <v>9</v>
      </c>
      <c r="I126" s="2"/>
    </row>
    <row r="127" spans="1:9" ht="13.8" thickBot="1" x14ac:dyDescent="0.3">
      <c r="A127" s="12"/>
      <c r="B127" s="11"/>
      <c r="C127" s="53"/>
      <c r="D127" s="11"/>
      <c r="E127" s="11"/>
      <c r="F127" s="11"/>
      <c r="G127" s="11"/>
      <c r="H127" s="2"/>
      <c r="I127" s="2"/>
    </row>
    <row r="128" spans="1:9" x14ac:dyDescent="0.25">
      <c r="A128" s="15" t="s">
        <v>31</v>
      </c>
      <c r="B128" s="14" t="s">
        <v>4</v>
      </c>
      <c r="C128" s="14" t="s">
        <v>4</v>
      </c>
      <c r="D128" s="14" t="s">
        <v>4</v>
      </c>
      <c r="E128" s="14" t="s">
        <v>4</v>
      </c>
      <c r="F128" s="14" t="s">
        <v>4</v>
      </c>
      <c r="G128" s="13" t="s">
        <v>4</v>
      </c>
      <c r="H128" s="2"/>
      <c r="I128" s="2"/>
    </row>
    <row r="129" spans="1:9" x14ac:dyDescent="0.25">
      <c r="A129" s="45"/>
      <c r="B129" s="41"/>
      <c r="C129" s="42"/>
      <c r="D129" s="42"/>
      <c r="E129" s="42"/>
      <c r="F129" s="42"/>
      <c r="G129" s="43"/>
      <c r="I129" s="2"/>
    </row>
    <row r="130" spans="1:9" x14ac:dyDescent="0.25">
      <c r="A130" s="19" t="s">
        <v>17</v>
      </c>
      <c r="B130" s="44"/>
      <c r="C130" s="42"/>
      <c r="D130" s="42"/>
      <c r="E130" s="42"/>
      <c r="F130" s="42"/>
      <c r="G130" s="43"/>
      <c r="H130" s="2"/>
      <c r="I130" s="2"/>
    </row>
    <row r="131" spans="1:9" x14ac:dyDescent="0.25">
      <c r="A131" s="12" t="s">
        <v>3</v>
      </c>
      <c r="B131" s="42">
        <f>'[6]7c - Pupil Premium Post LAC'!F11</f>
        <v>-5412</v>
      </c>
      <c r="C131" s="42">
        <f>'[6]7c - Pupil Premium Post LAC'!G11</f>
        <v>-3974</v>
      </c>
      <c r="D131" s="42">
        <f>'[6]7c - Pupil Premium Post LAC'!H11</f>
        <v>-1707.5999999999995</v>
      </c>
      <c r="E131" s="42">
        <f>'[6]7c - Pupil Premium Post LAC'!I11</f>
        <v>-922.46637929334793</v>
      </c>
      <c r="F131" s="42">
        <f>'[6]7c - Pupil Premium Post LAC'!J11</f>
        <v>-814.22153708034693</v>
      </c>
      <c r="G131" s="23">
        <f>'[6]7c - Pupil Premium Post LAC'!K11</f>
        <v>-488.37296539988984</v>
      </c>
      <c r="I131" s="2"/>
    </row>
    <row r="132" spans="1:9" x14ac:dyDescent="0.25">
      <c r="A132" s="12" t="s">
        <v>29</v>
      </c>
      <c r="B132" s="42">
        <f>'[6]7c - Pupil Premium Post LAC'!F12</f>
        <v>-4820</v>
      </c>
      <c r="C132" s="42">
        <f>'[6]7c - Pupil Premium Post LAC'!G12</f>
        <v>-5060</v>
      </c>
      <c r="D132" s="42">
        <f>'[6]7c - Pupil Premium Post LAC'!H12</f>
        <v>-5060</v>
      </c>
      <c r="E132" s="42">
        <f>'[6]7c - Pupil Premium Post LAC'!I12</f>
        <v>-5060</v>
      </c>
      <c r="F132" s="42">
        <f>'[6]7c - Pupil Premium Post LAC'!J12</f>
        <v>-5060</v>
      </c>
      <c r="G132" s="23">
        <f>'[6]7c - Pupil Premium Post LAC'!K12</f>
        <v>-5060</v>
      </c>
      <c r="I132" s="2"/>
    </row>
    <row r="133" spans="1:9" x14ac:dyDescent="0.25">
      <c r="A133" s="12" t="s">
        <v>30</v>
      </c>
      <c r="B133" s="26">
        <f t="shared" ref="B133:G133" si="17">SUM(B131:B132)</f>
        <v>-10232</v>
      </c>
      <c r="C133" s="26">
        <f t="shared" si="17"/>
        <v>-9034</v>
      </c>
      <c r="D133" s="26">
        <f t="shared" si="17"/>
        <v>-6767.5999999999995</v>
      </c>
      <c r="E133" s="26">
        <f t="shared" si="17"/>
        <v>-5982.4663792933479</v>
      </c>
      <c r="F133" s="26">
        <f t="shared" si="17"/>
        <v>-5874.2215370803469</v>
      </c>
      <c r="G133" s="25">
        <f t="shared" si="17"/>
        <v>-5548.3729653998898</v>
      </c>
      <c r="I133" s="2"/>
    </row>
    <row r="134" spans="1:9" x14ac:dyDescent="0.25">
      <c r="A134" s="12"/>
      <c r="B134" s="40"/>
      <c r="C134" s="40"/>
      <c r="D134" s="40"/>
      <c r="E134" s="40"/>
      <c r="F134" s="40"/>
      <c r="G134" s="39"/>
      <c r="H134" s="2"/>
      <c r="I134" s="2"/>
    </row>
    <row r="135" spans="1:9" x14ac:dyDescent="0.25">
      <c r="A135" s="19" t="s">
        <v>6</v>
      </c>
      <c r="B135" s="40"/>
      <c r="C135" s="40"/>
      <c r="D135" s="40"/>
      <c r="E135" s="40"/>
      <c r="F135" s="40"/>
      <c r="G135" s="39"/>
      <c r="H135" s="2"/>
      <c r="I135" s="2"/>
    </row>
    <row r="136" spans="1:9" x14ac:dyDescent="0.25">
      <c r="A136" s="12" t="s">
        <v>29</v>
      </c>
      <c r="B136" s="16">
        <f>'[6]7c - Pupil Premium Post LAC'!F196</f>
        <v>6258</v>
      </c>
      <c r="C136" s="16">
        <f>'[6]7c - Pupil Premium Post LAC'!G196</f>
        <v>7326.4000000000005</v>
      </c>
      <c r="D136" s="16">
        <f>'[6]7c - Pupil Premium Post LAC'!H196</f>
        <v>5845.1336207066515</v>
      </c>
      <c r="E136" s="16">
        <f>'[6]7c - Pupil Premium Post LAC'!I196</f>
        <v>5168.244842213001</v>
      </c>
      <c r="F136" s="16">
        <f>'[6]7c - Pupil Premium Post LAC'!J196</f>
        <v>5385.8485716804571</v>
      </c>
      <c r="G136" s="23">
        <f>'[6]7c - Pupil Premium Post LAC'!K196</f>
        <v>4489.6932945110457</v>
      </c>
      <c r="H136" s="2"/>
      <c r="I136" s="2"/>
    </row>
    <row r="137" spans="1:9" x14ac:dyDescent="0.25">
      <c r="A137" s="12" t="s">
        <v>24</v>
      </c>
      <c r="B137" s="16">
        <f>'[6]7c - Pupil Premium Post LAC'!F199</f>
        <v>0</v>
      </c>
      <c r="C137" s="16">
        <f>'[6]7c - Pupil Premium Post LAC'!G199</f>
        <v>0</v>
      </c>
      <c r="D137" s="16">
        <f>'[6]7c - Pupil Premium Post LAC'!H199</f>
        <v>0</v>
      </c>
      <c r="E137" s="16">
        <f>'[6]7c - Pupil Premium Post LAC'!I199</f>
        <v>0</v>
      </c>
      <c r="F137" s="16">
        <f>'[6]7c - Pupil Premium Post LAC'!J199</f>
        <v>0</v>
      </c>
      <c r="G137" s="23">
        <f>'[6]7c - Pupil Premium Post LAC'!K199</f>
        <v>0</v>
      </c>
      <c r="H137" s="2"/>
      <c r="I137" s="2"/>
    </row>
    <row r="138" spans="1:9" x14ac:dyDescent="0.25">
      <c r="A138" s="12"/>
      <c r="B138" s="38"/>
      <c r="C138" s="38"/>
      <c r="D138" s="38"/>
      <c r="E138" s="38"/>
      <c r="F138" s="38"/>
      <c r="G138" s="37"/>
      <c r="H138" s="2"/>
      <c r="I138" s="2"/>
    </row>
    <row r="139" spans="1:9" ht="13.8" thickBot="1" x14ac:dyDescent="0.3">
      <c r="A139" s="6" t="s">
        <v>0</v>
      </c>
      <c r="B139" s="4">
        <f>'[6]7c - Pupil Premium Post LAC'!F200</f>
        <v>-3974</v>
      </c>
      <c r="C139" s="5">
        <f>'[6]7c - Pupil Premium Post LAC'!G200</f>
        <v>-1707.5999999999995</v>
      </c>
      <c r="D139" s="4">
        <f>'[6]7c - Pupil Premium Post LAC'!H200</f>
        <v>-922.46637929334793</v>
      </c>
      <c r="E139" s="4">
        <f>'[6]7c - Pupil Premium Post LAC'!I200</f>
        <v>-814.22153708034693</v>
      </c>
      <c r="F139" s="4">
        <f>'[6]7c - Pupil Premium Post LAC'!J200</f>
        <v>-488.37296539988984</v>
      </c>
      <c r="G139" s="3">
        <f>'[6]7c - Pupil Premium Post LAC'!K200</f>
        <v>-1058.6796708888442</v>
      </c>
      <c r="H139" s="2" t="s">
        <v>9</v>
      </c>
      <c r="I139" s="2"/>
    </row>
    <row r="140" spans="1:9" ht="13.8" thickBot="1" x14ac:dyDescent="0.3">
      <c r="A140" s="18"/>
      <c r="B140" s="11"/>
      <c r="C140" s="53"/>
      <c r="D140" s="11"/>
      <c r="E140" s="11"/>
      <c r="F140" s="11"/>
      <c r="G140" s="11"/>
      <c r="H140" s="2"/>
      <c r="I140" s="2"/>
    </row>
    <row r="141" spans="1:9" x14ac:dyDescent="0.25">
      <c r="A141" s="15" t="s">
        <v>28</v>
      </c>
      <c r="B141" s="14" t="s">
        <v>4</v>
      </c>
      <c r="C141" s="14" t="s">
        <v>4</v>
      </c>
      <c r="D141" s="14" t="s">
        <v>4</v>
      </c>
      <c r="E141" s="14" t="s">
        <v>4</v>
      </c>
      <c r="F141" s="14" t="s">
        <v>4</v>
      </c>
      <c r="G141" s="13" t="s">
        <v>4</v>
      </c>
      <c r="H141" s="2"/>
      <c r="I141" s="2"/>
    </row>
    <row r="142" spans="1:9" x14ac:dyDescent="0.25">
      <c r="A142" s="45"/>
      <c r="B142" s="41"/>
      <c r="C142" s="42"/>
      <c r="D142" s="42"/>
      <c r="E142" s="42"/>
      <c r="F142" s="42"/>
      <c r="G142" s="43"/>
      <c r="I142" s="2"/>
    </row>
    <row r="143" spans="1:9" x14ac:dyDescent="0.25">
      <c r="A143" s="19" t="s">
        <v>17</v>
      </c>
      <c r="B143" s="44"/>
      <c r="C143" s="42"/>
      <c r="D143" s="42"/>
      <c r="E143" s="42"/>
      <c r="F143" s="42"/>
      <c r="G143" s="43"/>
      <c r="H143" s="2"/>
      <c r="I143" s="2"/>
    </row>
    <row r="144" spans="1:9" x14ac:dyDescent="0.25">
      <c r="A144" s="12" t="s">
        <v>3</v>
      </c>
      <c r="B144" s="42">
        <f>'[6]7d - Pupil Premium EY'!F9</f>
        <v>0</v>
      </c>
      <c r="C144" s="42">
        <f>'[6]7d - Pupil Premium EY'!G9</f>
        <v>0</v>
      </c>
      <c r="D144" s="42">
        <f>'[6]7d - Pupil Premium EY'!H9</f>
        <v>0</v>
      </c>
      <c r="E144" s="42">
        <f>'[6]7d - Pupil Premium EY'!I9</f>
        <v>0</v>
      </c>
      <c r="F144" s="42">
        <f>'[6]7d - Pupil Premium EY'!J9</f>
        <v>0</v>
      </c>
      <c r="G144" s="23">
        <f>'[6]7d - Pupil Premium EY'!K9</f>
        <v>0</v>
      </c>
      <c r="I144" s="2"/>
    </row>
    <row r="145" spans="1:9" x14ac:dyDescent="0.25">
      <c r="A145" s="12" t="s">
        <v>27</v>
      </c>
      <c r="B145" s="16">
        <f>SUM('[6]7d - Pupil Premium EY'!F10:F21)</f>
        <v>0</v>
      </c>
      <c r="C145" s="16">
        <f>SUM('[6]7d - Pupil Premium EY'!G10:G21)</f>
        <v>0</v>
      </c>
      <c r="D145" s="16">
        <f>SUM('[6]7d - Pupil Premium EY'!H10:H21)</f>
        <v>0</v>
      </c>
      <c r="E145" s="16">
        <f>SUM('[6]7d - Pupil Premium EY'!I10:I21)</f>
        <v>0</v>
      </c>
      <c r="F145" s="16">
        <f>SUM('[6]7d - Pupil Premium EY'!J10:J21)</f>
        <v>0</v>
      </c>
      <c r="G145" s="23">
        <f>SUM('[6]7d - Pupil Premium EY'!K10:K21)</f>
        <v>0</v>
      </c>
      <c r="I145" s="2"/>
    </row>
    <row r="146" spans="1:9" x14ac:dyDescent="0.25">
      <c r="A146" s="12" t="s">
        <v>26</v>
      </c>
      <c r="B146" s="26">
        <f t="shared" ref="B146:G146" si="18">SUM(B144:B145)</f>
        <v>0</v>
      </c>
      <c r="C146" s="26">
        <f t="shared" si="18"/>
        <v>0</v>
      </c>
      <c r="D146" s="26">
        <f t="shared" si="18"/>
        <v>0</v>
      </c>
      <c r="E146" s="26">
        <f t="shared" si="18"/>
        <v>0</v>
      </c>
      <c r="F146" s="26">
        <f t="shared" si="18"/>
        <v>0</v>
      </c>
      <c r="G146" s="25">
        <f t="shared" si="18"/>
        <v>0</v>
      </c>
      <c r="I146" s="2"/>
    </row>
    <row r="147" spans="1:9" x14ac:dyDescent="0.25">
      <c r="A147" s="12"/>
      <c r="B147" s="40"/>
      <c r="C147" s="40"/>
      <c r="D147" s="40"/>
      <c r="E147" s="40"/>
      <c r="F147" s="40"/>
      <c r="G147" s="39"/>
      <c r="I147" s="2"/>
    </row>
    <row r="148" spans="1:9" x14ac:dyDescent="0.25">
      <c r="A148" s="19" t="s">
        <v>6</v>
      </c>
      <c r="B148" s="40"/>
      <c r="C148" s="40"/>
      <c r="D148" s="40"/>
      <c r="E148" s="40"/>
      <c r="F148" s="40"/>
      <c r="G148" s="39"/>
      <c r="H148" s="2"/>
      <c r="I148" s="2"/>
    </row>
    <row r="149" spans="1:9" x14ac:dyDescent="0.25">
      <c r="A149" s="12" t="s">
        <v>25</v>
      </c>
      <c r="B149" s="16">
        <f>'[6]7d - Pupil Premium EY'!F205</f>
        <v>0</v>
      </c>
      <c r="C149" s="16">
        <f>'[6]7d - Pupil Premium EY'!G205</f>
        <v>0</v>
      </c>
      <c r="D149" s="16">
        <f>'[6]7d - Pupil Premium EY'!H205</f>
        <v>0</v>
      </c>
      <c r="E149" s="16">
        <f>'[6]7d - Pupil Premium EY'!I205</f>
        <v>0</v>
      </c>
      <c r="F149" s="16">
        <f>'[6]7d - Pupil Premium EY'!J205</f>
        <v>0</v>
      </c>
      <c r="G149" s="23">
        <f>'[6]7d - Pupil Premium EY'!K205</f>
        <v>0</v>
      </c>
      <c r="H149" s="2"/>
      <c r="I149" s="2"/>
    </row>
    <row r="150" spans="1:9" x14ac:dyDescent="0.25">
      <c r="A150" s="12" t="s">
        <v>24</v>
      </c>
      <c r="B150" s="16">
        <f>'[6]7d - Pupil Premium EY'!F208</f>
        <v>0</v>
      </c>
      <c r="C150" s="16">
        <f>'[6]7d - Pupil Premium EY'!G208</f>
        <v>0</v>
      </c>
      <c r="D150" s="16">
        <f>'[6]7d - Pupil Premium EY'!H208</f>
        <v>0</v>
      </c>
      <c r="E150" s="16">
        <f>'[6]7d - Pupil Premium EY'!I208</f>
        <v>0</v>
      </c>
      <c r="F150" s="16">
        <f>'[6]7d - Pupil Premium EY'!J208</f>
        <v>0</v>
      </c>
      <c r="G150" s="23">
        <f>'[6]7d - Pupil Premium EY'!K208</f>
        <v>0</v>
      </c>
      <c r="H150" s="2"/>
      <c r="I150" s="2"/>
    </row>
    <row r="151" spans="1:9" x14ac:dyDescent="0.25">
      <c r="A151" s="12"/>
      <c r="B151" s="38"/>
      <c r="C151" s="38"/>
      <c r="D151" s="38"/>
      <c r="E151" s="38"/>
      <c r="F151" s="38"/>
      <c r="G151" s="37"/>
      <c r="H151" s="2"/>
      <c r="I151" s="2"/>
    </row>
    <row r="152" spans="1:9" ht="13.8" thickBot="1" x14ac:dyDescent="0.3">
      <c r="A152" s="6" t="s">
        <v>0</v>
      </c>
      <c r="B152" s="4">
        <f>'[6]7d - Pupil Premium EY'!F209</f>
        <v>0</v>
      </c>
      <c r="C152" s="5">
        <f>'[6]7d - Pupil Premium EY'!G209</f>
        <v>0</v>
      </c>
      <c r="D152" s="4">
        <f>'[6]7d - Pupil Premium EY'!H209</f>
        <v>0</v>
      </c>
      <c r="E152" s="4">
        <f>'[6]7d - Pupil Premium EY'!I209</f>
        <v>0</v>
      </c>
      <c r="F152" s="4">
        <f>'[6]7d - Pupil Premium EY'!J209</f>
        <v>0</v>
      </c>
      <c r="G152" s="3">
        <f>'[6]7d - Pupil Premium EY'!K209</f>
        <v>0</v>
      </c>
      <c r="H152" s="2" t="s">
        <v>9</v>
      </c>
      <c r="I152" s="2"/>
    </row>
    <row r="153" spans="1:9" ht="13.8" thickBot="1" x14ac:dyDescent="0.3">
      <c r="A153" s="18"/>
      <c r="B153" s="11"/>
      <c r="C153" s="53"/>
      <c r="D153" s="11"/>
      <c r="E153" s="11"/>
      <c r="F153" s="11"/>
      <c r="G153" s="11"/>
      <c r="H153" s="2"/>
      <c r="I153" s="2"/>
    </row>
    <row r="154" spans="1:9" x14ac:dyDescent="0.25">
      <c r="A154" s="33" t="s">
        <v>23</v>
      </c>
      <c r="B154" s="14" t="s">
        <v>4</v>
      </c>
      <c r="C154" s="14" t="s">
        <v>4</v>
      </c>
      <c r="D154" s="14" t="s">
        <v>4</v>
      </c>
      <c r="E154" s="14" t="s">
        <v>4</v>
      </c>
      <c r="F154" s="14" t="s">
        <v>4</v>
      </c>
      <c r="G154" s="13" t="s">
        <v>4</v>
      </c>
      <c r="H154" s="2"/>
      <c r="I154" s="2"/>
    </row>
    <row r="155" spans="1:9" x14ac:dyDescent="0.25">
      <c r="A155" s="19"/>
      <c r="B155" s="11"/>
      <c r="C155" s="11"/>
      <c r="D155" s="11"/>
      <c r="E155" s="52"/>
      <c r="F155" s="11"/>
      <c r="G155" s="10"/>
      <c r="I155" s="2"/>
    </row>
    <row r="156" spans="1:9" x14ac:dyDescent="0.25">
      <c r="A156" s="20" t="s">
        <v>17</v>
      </c>
      <c r="B156" s="11"/>
      <c r="C156" s="35"/>
      <c r="D156" s="35"/>
      <c r="E156" s="51"/>
      <c r="F156" s="35"/>
      <c r="G156" s="34"/>
      <c r="H156" s="2"/>
      <c r="I156" s="2"/>
    </row>
    <row r="157" spans="1:9" ht="12.75" customHeight="1" x14ac:dyDescent="0.25">
      <c r="A157" s="12" t="s">
        <v>3</v>
      </c>
      <c r="B157" s="16">
        <f>'[6]8 - PE and Sport'!F11</f>
        <v>-7266</v>
      </c>
      <c r="C157" s="16">
        <f>'[6]8 - PE and Sport'!G11</f>
        <v>-1259</v>
      </c>
      <c r="D157" s="16">
        <f>'[6]8 - PE and Sport'!H11</f>
        <v>-522.66666666666788</v>
      </c>
      <c r="E157" s="16">
        <f>'[6]8 - PE and Sport'!I11</f>
        <v>-2532.6666666666715</v>
      </c>
      <c r="F157" s="16">
        <f>'[6]8 - PE and Sport'!J11</f>
        <v>-4767.2666666666701</v>
      </c>
      <c r="G157" s="23">
        <f>'[6]8 - PE and Sport'!K11</f>
        <v>-6720.9586666666728</v>
      </c>
      <c r="H157" s="2"/>
      <c r="I157" s="2"/>
    </row>
    <row r="158" spans="1:9" x14ac:dyDescent="0.25">
      <c r="A158" s="9" t="s">
        <v>11</v>
      </c>
      <c r="B158" s="35">
        <f>'[6]8 - PE and Sport'!F12</f>
        <v>-7767</v>
      </c>
      <c r="C158" s="35">
        <f>'[6]8 - PE and Sport'!G12</f>
        <v>-7767</v>
      </c>
      <c r="D158" s="35">
        <f>'[6]8 - PE and Sport'!H12</f>
        <v>-7783.3333333333339</v>
      </c>
      <c r="E158" s="35">
        <f>'[6]8 - PE and Sport'!I12</f>
        <v>-7783.3333333333339</v>
      </c>
      <c r="F158" s="35">
        <f>'[6]8 - PE and Sport'!J12</f>
        <v>-7783.3333333333339</v>
      </c>
      <c r="G158" s="34">
        <f>'[6]8 - PE and Sport'!K12</f>
        <v>-7783.3333333333339</v>
      </c>
      <c r="H158" s="2"/>
      <c r="I158" s="2"/>
    </row>
    <row r="159" spans="1:9" x14ac:dyDescent="0.25">
      <c r="A159" s="9" t="s">
        <v>10</v>
      </c>
      <c r="B159" s="35">
        <f>'[6]8 - PE and Sport'!F13</f>
        <v>-10879</v>
      </c>
      <c r="C159" s="35">
        <f>'[6]8 - PE and Sport'!G13</f>
        <v>-10896.666666666668</v>
      </c>
      <c r="D159" s="35">
        <f>'[6]8 - PE and Sport'!H13</f>
        <v>-10896.666666666668</v>
      </c>
      <c r="E159" s="35">
        <f>'[6]8 - PE and Sport'!I13</f>
        <v>-10896.666666666668</v>
      </c>
      <c r="F159" s="35">
        <f>'[6]8 - PE and Sport'!J13</f>
        <v>-10896.666666666668</v>
      </c>
      <c r="G159" s="34">
        <f>'[6]8 - PE and Sport'!K13</f>
        <v>-10896.666666666668</v>
      </c>
      <c r="H159" s="2"/>
      <c r="I159" s="2"/>
    </row>
    <row r="160" spans="1:9" x14ac:dyDescent="0.25">
      <c r="A160" s="9" t="str">
        <f>'[6]8 - PE and Sport'!B14</f>
        <v>Mini Closedown Surplus Adjustment</v>
      </c>
      <c r="B160" s="50">
        <f>'[6]8 - PE and Sport'!F14</f>
        <v>0</v>
      </c>
      <c r="C160" s="50">
        <f>'[6]8 - PE and Sport'!G14</f>
        <v>0</v>
      </c>
      <c r="D160" s="50">
        <f>'[6]8 - PE and Sport'!H14</f>
        <v>0</v>
      </c>
      <c r="E160" s="50">
        <f>'[6]8 - PE and Sport'!I14</f>
        <v>0</v>
      </c>
      <c r="F160" s="50">
        <f>'[6]8 - PE and Sport'!J14</f>
        <v>0</v>
      </c>
      <c r="G160" s="49">
        <f>'[6]8 - PE and Sport'!K14</f>
        <v>0</v>
      </c>
      <c r="H160" s="2"/>
      <c r="I160" s="2"/>
    </row>
    <row r="161" spans="1:9" x14ac:dyDescent="0.25">
      <c r="A161" s="20" t="s">
        <v>7</v>
      </c>
      <c r="B161" s="47">
        <f>'[6]8 - PE and Sport'!F15</f>
        <v>-25912</v>
      </c>
      <c r="C161" s="47">
        <f>'[6]8 - PE and Sport'!G15</f>
        <v>-19922.666666666668</v>
      </c>
      <c r="D161" s="47">
        <f>'[6]8 - PE and Sport'!H15</f>
        <v>-19202.666666666672</v>
      </c>
      <c r="E161" s="47">
        <f>'[6]8 - PE and Sport'!I15</f>
        <v>-21212.666666666672</v>
      </c>
      <c r="F161" s="47">
        <f>'[6]8 - PE and Sport'!J15</f>
        <v>-23447.26666666667</v>
      </c>
      <c r="G161" s="46">
        <f>'[6]8 - PE and Sport'!K15</f>
        <v>-25400.958666666673</v>
      </c>
      <c r="H161" s="2"/>
      <c r="I161" s="2"/>
    </row>
    <row r="162" spans="1:9" x14ac:dyDescent="0.25">
      <c r="A162" s="12"/>
      <c r="B162" s="35"/>
      <c r="C162" s="35"/>
      <c r="D162" s="35"/>
      <c r="E162" s="35"/>
      <c r="F162" s="35"/>
      <c r="G162" s="34"/>
      <c r="H162" s="2"/>
      <c r="I162" s="2"/>
    </row>
    <row r="163" spans="1:9" x14ac:dyDescent="0.25">
      <c r="A163" s="19" t="s">
        <v>6</v>
      </c>
      <c r="B163" s="35">
        <f>'[6]8 - PE and Sport'!F191</f>
        <v>24653</v>
      </c>
      <c r="C163" s="35">
        <f>'[6]8 - PE and Sport'!G191</f>
        <v>19400</v>
      </c>
      <c r="D163" s="35">
        <f>'[6]8 - PE and Sport'!H191</f>
        <v>16670</v>
      </c>
      <c r="E163" s="35">
        <f>'[6]8 - PE and Sport'!I191</f>
        <v>16445.400000000001</v>
      </c>
      <c r="F163" s="35">
        <f>'[6]8 - PE and Sport'!J191</f>
        <v>16726.307999999997</v>
      </c>
      <c r="G163" s="23">
        <f>'[6]8 - PE and Sport'!K191</f>
        <v>17012.834159999999</v>
      </c>
      <c r="H163" s="2"/>
      <c r="I163" s="2"/>
    </row>
    <row r="164" spans="1:9" x14ac:dyDescent="0.25">
      <c r="A164" s="19"/>
      <c r="B164" s="48"/>
      <c r="C164" s="48"/>
      <c r="D164" s="48"/>
      <c r="E164" s="48"/>
      <c r="F164" s="48"/>
      <c r="G164" s="37"/>
      <c r="H164" s="2"/>
      <c r="I164" s="2"/>
    </row>
    <row r="165" spans="1:9" ht="13.8" thickBot="1" x14ac:dyDescent="0.3">
      <c r="A165" s="6" t="s">
        <v>0</v>
      </c>
      <c r="B165" s="4">
        <f>'[6]8 - PE and Sport'!F193</f>
        <v>-1259</v>
      </c>
      <c r="C165" s="5">
        <f>'[6]8 - PE and Sport'!G193</f>
        <v>-522.66666666666788</v>
      </c>
      <c r="D165" s="4">
        <f>'[6]8 - PE and Sport'!H193</f>
        <v>-2532.6666666666715</v>
      </c>
      <c r="E165" s="4">
        <f>'[6]8 - PE and Sport'!I193</f>
        <v>-4767.2666666666701</v>
      </c>
      <c r="F165" s="4">
        <f>'[6]8 - PE and Sport'!J193</f>
        <v>-6720.9586666666728</v>
      </c>
      <c r="G165" s="3">
        <f>'[6]8 - PE and Sport'!K193</f>
        <v>-8388.1245066666743</v>
      </c>
      <c r="H165" s="2" t="s">
        <v>9</v>
      </c>
      <c r="I165" s="2"/>
    </row>
    <row r="166" spans="1:9" ht="13.8" thickBot="1" x14ac:dyDescent="0.3">
      <c r="A166" s="12"/>
      <c r="B166" s="11"/>
      <c r="C166" s="35"/>
      <c r="D166" s="35"/>
      <c r="E166" s="35"/>
      <c r="F166" s="35"/>
      <c r="G166" s="35"/>
      <c r="H166" s="2"/>
      <c r="I166" s="2"/>
    </row>
    <row r="167" spans="1:9" x14ac:dyDescent="0.25">
      <c r="A167" s="33" t="s">
        <v>22</v>
      </c>
      <c r="B167" s="14" t="s">
        <v>4</v>
      </c>
      <c r="C167" s="14" t="s">
        <v>4</v>
      </c>
      <c r="D167" s="14" t="s">
        <v>4</v>
      </c>
      <c r="E167" s="14" t="s">
        <v>4</v>
      </c>
      <c r="F167" s="14" t="s">
        <v>4</v>
      </c>
      <c r="G167" s="13" t="s">
        <v>4</v>
      </c>
      <c r="H167" s="2"/>
      <c r="I167" s="2"/>
    </row>
    <row r="168" spans="1:9" x14ac:dyDescent="0.25">
      <c r="A168" s="12"/>
      <c r="B168" s="11"/>
      <c r="C168" s="35"/>
      <c r="D168" s="35"/>
      <c r="E168" s="35"/>
      <c r="F168" s="35"/>
      <c r="G168" s="10"/>
      <c r="I168" s="2"/>
    </row>
    <row r="169" spans="1:9" x14ac:dyDescent="0.25">
      <c r="A169" s="20" t="s">
        <v>17</v>
      </c>
      <c r="B169" s="11"/>
      <c r="C169" s="35"/>
      <c r="D169" s="35"/>
      <c r="E169" s="35"/>
      <c r="F169" s="35"/>
      <c r="G169" s="34"/>
      <c r="H169" s="2"/>
      <c r="I169" s="2"/>
    </row>
    <row r="170" spans="1:9" x14ac:dyDescent="0.25">
      <c r="A170" s="12" t="s">
        <v>3</v>
      </c>
      <c r="B170" s="16">
        <f>'[6]8a - UIFSM'!F9</f>
        <v>-18800</v>
      </c>
      <c r="C170" s="16">
        <f>'[6]8a - UIFSM'!G9</f>
        <v>-4916</v>
      </c>
      <c r="D170" s="16">
        <f>'[6]8a - UIFSM'!H9</f>
        <v>1411</v>
      </c>
      <c r="E170" s="16">
        <f>'[6]8a - UIFSM'!I9</f>
        <v>-540.17890024324151</v>
      </c>
      <c r="F170" s="16">
        <f>'[6]8a - UIFSM'!J9</f>
        <v>-2274.8449564962139</v>
      </c>
      <c r="G170" s="23">
        <f>'[6]8a - UIFSM'!K9</f>
        <v>-3784.3376549993045</v>
      </c>
      <c r="H170" s="2"/>
      <c r="I170" s="2"/>
    </row>
    <row r="171" spans="1:9" x14ac:dyDescent="0.25">
      <c r="A171" s="9" t="s">
        <v>11</v>
      </c>
      <c r="B171" s="35">
        <f>'[6]8a - UIFSM'!F10</f>
        <v>-6051</v>
      </c>
      <c r="C171" s="35">
        <f>'[6]8a - UIFSM'!G10</f>
        <v>-10589</v>
      </c>
      <c r="D171" s="35">
        <f>'[6]8a - UIFSM'!H10</f>
        <v>-10589</v>
      </c>
      <c r="E171" s="35">
        <f>'[6]8a - UIFSM'!I10</f>
        <v>-10589</v>
      </c>
      <c r="F171" s="35">
        <f>'[6]8a - UIFSM'!J10</f>
        <v>-10589</v>
      </c>
      <c r="G171" s="34">
        <f>'[6]8a - UIFSM'!K10</f>
        <v>-10589</v>
      </c>
      <c r="H171" s="2"/>
      <c r="I171" s="2"/>
    </row>
    <row r="172" spans="1:9" x14ac:dyDescent="0.25">
      <c r="A172" s="9" t="s">
        <v>10</v>
      </c>
      <c r="B172" s="35">
        <f>'[6]8a - UIFSM'!F11</f>
        <v>-14825</v>
      </c>
      <c r="C172" s="35">
        <f>'[6]8a - UIFSM'!G11</f>
        <v>-14825</v>
      </c>
      <c r="D172" s="35">
        <f>'[6]8a - UIFSM'!H11</f>
        <v>-14825</v>
      </c>
      <c r="E172" s="35">
        <f>'[6]8a - UIFSM'!I11</f>
        <v>-14825</v>
      </c>
      <c r="F172" s="35">
        <f>'[6]8a - UIFSM'!J11</f>
        <v>-14825</v>
      </c>
      <c r="G172" s="34">
        <f>'[6]8a - UIFSM'!K11</f>
        <v>-14825</v>
      </c>
      <c r="H172" s="2"/>
      <c r="I172" s="2"/>
    </row>
    <row r="173" spans="1:9" x14ac:dyDescent="0.25">
      <c r="A173" s="20" t="s">
        <v>7</v>
      </c>
      <c r="B173" s="47">
        <f t="shared" ref="B173:G173" si="19">SUM(B170:B172)</f>
        <v>-39676</v>
      </c>
      <c r="C173" s="47">
        <f t="shared" si="19"/>
        <v>-30330</v>
      </c>
      <c r="D173" s="47">
        <f t="shared" si="19"/>
        <v>-24003</v>
      </c>
      <c r="E173" s="47">
        <f t="shared" si="19"/>
        <v>-25954.178900243242</v>
      </c>
      <c r="F173" s="47">
        <f t="shared" si="19"/>
        <v>-27688.844956496214</v>
      </c>
      <c r="G173" s="46">
        <f t="shared" si="19"/>
        <v>-29198.337654999305</v>
      </c>
      <c r="H173" s="2"/>
      <c r="I173" s="2"/>
    </row>
    <row r="174" spans="1:9" x14ac:dyDescent="0.25">
      <c r="A174" s="12"/>
      <c r="B174" s="35"/>
      <c r="C174" s="35"/>
      <c r="D174" s="35"/>
      <c r="E174" s="35"/>
      <c r="F174" s="35"/>
      <c r="G174" s="34"/>
      <c r="H174" s="2"/>
      <c r="I174" s="2"/>
    </row>
    <row r="175" spans="1:9" x14ac:dyDescent="0.25">
      <c r="A175" s="19" t="s">
        <v>6</v>
      </c>
      <c r="B175" s="35">
        <f>'[6]8a - UIFSM'!F173</f>
        <v>34760</v>
      </c>
      <c r="C175" s="35">
        <f>'[6]8a - UIFSM'!G173</f>
        <v>31741</v>
      </c>
      <c r="D175" s="35">
        <f>'[6]8a - UIFSM'!H173</f>
        <v>23462.821099756758</v>
      </c>
      <c r="E175" s="35">
        <f>'[6]8a - UIFSM'!I173</f>
        <v>23679.333943747028</v>
      </c>
      <c r="F175" s="35">
        <f>'[6]8a - UIFSM'!J173</f>
        <v>23904.507301496909</v>
      </c>
      <c r="G175" s="23">
        <f>'[6]8a - UIFSM'!K173</f>
        <v>24138.687593556784</v>
      </c>
      <c r="H175" s="2"/>
      <c r="I175" s="2"/>
    </row>
    <row r="176" spans="1:9" x14ac:dyDescent="0.25">
      <c r="A176" s="19"/>
      <c r="B176" s="35"/>
      <c r="C176" s="35"/>
      <c r="D176" s="35"/>
      <c r="E176" s="35"/>
      <c r="F176" s="35"/>
      <c r="G176" s="37"/>
      <c r="H176" s="2"/>
      <c r="I176" s="2"/>
    </row>
    <row r="177" spans="1:9" ht="13.8" thickBot="1" x14ac:dyDescent="0.3">
      <c r="A177" s="6" t="s">
        <v>0</v>
      </c>
      <c r="B177" s="4">
        <f>'[6]8a - UIFSM'!F175</f>
        <v>-4916</v>
      </c>
      <c r="C177" s="5">
        <f>'[6]8a - UIFSM'!G175</f>
        <v>1411</v>
      </c>
      <c r="D177" s="4">
        <f>'[6]8a - UIFSM'!H175</f>
        <v>-540.17890024324151</v>
      </c>
      <c r="E177" s="4">
        <f>'[6]8a - UIFSM'!I175</f>
        <v>-2274.8449564962139</v>
      </c>
      <c r="F177" s="4">
        <f>'[6]8a - UIFSM'!J175</f>
        <v>-3784.3376549993045</v>
      </c>
      <c r="G177" s="3">
        <f>'[6]8a - UIFSM'!K175</f>
        <v>-5059.6500614425204</v>
      </c>
      <c r="H177" s="2" t="s">
        <v>9</v>
      </c>
      <c r="I177" s="2"/>
    </row>
    <row r="178" spans="1:9" ht="13.8" thickBot="1" x14ac:dyDescent="0.3">
      <c r="A178" s="36"/>
      <c r="B178" s="11"/>
      <c r="C178" s="35"/>
      <c r="D178" s="35"/>
      <c r="E178" s="35"/>
      <c r="F178" s="35"/>
      <c r="G178" s="35"/>
      <c r="H178" s="2"/>
      <c r="I178" s="2"/>
    </row>
    <row r="179" spans="1:9" x14ac:dyDescent="0.25">
      <c r="A179" s="15" t="s">
        <v>21</v>
      </c>
      <c r="B179" s="14" t="s">
        <v>4</v>
      </c>
      <c r="C179" s="14" t="s">
        <v>4</v>
      </c>
      <c r="D179" s="14" t="s">
        <v>4</v>
      </c>
      <c r="E179" s="14" t="s">
        <v>4</v>
      </c>
      <c r="F179" s="14" t="s">
        <v>4</v>
      </c>
      <c r="G179" s="13" t="s">
        <v>4</v>
      </c>
      <c r="H179" s="2"/>
      <c r="I179" s="2"/>
    </row>
    <row r="180" spans="1:9" x14ac:dyDescent="0.25">
      <c r="A180" s="45"/>
      <c r="B180" s="41"/>
      <c r="C180" s="42"/>
      <c r="D180" s="42"/>
      <c r="E180" s="42"/>
      <c r="F180" s="42"/>
      <c r="G180" s="43"/>
      <c r="H180" s="2"/>
      <c r="I180" s="2"/>
    </row>
    <row r="181" spans="1:9" x14ac:dyDescent="0.25">
      <c r="A181" s="19" t="s">
        <v>17</v>
      </c>
      <c r="B181" s="44"/>
      <c r="C181" s="42"/>
      <c r="D181" s="42"/>
      <c r="E181" s="42"/>
      <c r="F181" s="42"/>
      <c r="G181" s="43"/>
      <c r="H181" s="2"/>
      <c r="I181" s="2"/>
    </row>
    <row r="182" spans="1:9" x14ac:dyDescent="0.25">
      <c r="A182" s="12" t="s">
        <v>3</v>
      </c>
      <c r="B182" s="16">
        <f>'[6]8b - Vulnerable Bursary'!F9</f>
        <v>0</v>
      </c>
      <c r="C182" s="16">
        <f>'[6]8b - Vulnerable Bursary'!G9</f>
        <v>0</v>
      </c>
      <c r="D182" s="16">
        <f>'[6]8b - Vulnerable Bursary'!H9</f>
        <v>0</v>
      </c>
      <c r="E182" s="16">
        <f>'[6]8b - Vulnerable Bursary'!I9</f>
        <v>0</v>
      </c>
      <c r="F182" s="16">
        <f>'[6]8b - Vulnerable Bursary'!J9</f>
        <v>0</v>
      </c>
      <c r="G182" s="23">
        <f>'[6]8b - Vulnerable Bursary'!K9</f>
        <v>0</v>
      </c>
      <c r="H182" s="2"/>
      <c r="I182" s="2"/>
    </row>
    <row r="183" spans="1:9" x14ac:dyDescent="0.25">
      <c r="A183" s="12" t="s">
        <v>20</v>
      </c>
      <c r="B183" s="42">
        <f>'[6]8b - Vulnerable Bursary'!F10</f>
        <v>0</v>
      </c>
      <c r="C183" s="42">
        <f>'[6]8b - Vulnerable Bursary'!G10</f>
        <v>0</v>
      </c>
      <c r="D183" s="42">
        <f>'[6]8b - Vulnerable Bursary'!H10</f>
        <v>0</v>
      </c>
      <c r="E183" s="42">
        <f>'[6]8b - Vulnerable Bursary'!I10</f>
        <v>0</v>
      </c>
      <c r="F183" s="42">
        <f>'[6]8b - Vulnerable Bursary'!J10</f>
        <v>0</v>
      </c>
      <c r="G183" s="34">
        <f>'[6]8b - Vulnerable Bursary'!K10</f>
        <v>0</v>
      </c>
      <c r="H183" s="2"/>
      <c r="I183" s="2"/>
    </row>
    <row r="184" spans="1:9" x14ac:dyDescent="0.25">
      <c r="A184" s="12" t="s">
        <v>19</v>
      </c>
      <c r="B184" s="26">
        <f t="shared" ref="B184:G184" si="20">SUM(B182:B183)</f>
        <v>0</v>
      </c>
      <c r="C184" s="26">
        <f t="shared" si="20"/>
        <v>0</v>
      </c>
      <c r="D184" s="26">
        <f t="shared" si="20"/>
        <v>0</v>
      </c>
      <c r="E184" s="26">
        <f t="shared" si="20"/>
        <v>0</v>
      </c>
      <c r="F184" s="26">
        <f t="shared" si="20"/>
        <v>0</v>
      </c>
      <c r="G184" s="25">
        <f t="shared" si="20"/>
        <v>0</v>
      </c>
      <c r="H184" s="2"/>
      <c r="I184" s="2"/>
    </row>
    <row r="185" spans="1:9" x14ac:dyDescent="0.25">
      <c r="A185" s="12"/>
      <c r="B185" s="41"/>
      <c r="C185" s="40"/>
      <c r="D185" s="40"/>
      <c r="E185" s="40"/>
      <c r="F185" s="40"/>
      <c r="G185" s="39"/>
      <c r="H185" s="2"/>
      <c r="I185" s="2"/>
    </row>
    <row r="186" spans="1:9" x14ac:dyDescent="0.25">
      <c r="A186" s="19" t="s">
        <v>6</v>
      </c>
      <c r="B186" s="16">
        <f>'[6]8b - Vulnerable Bursary'!F276</f>
        <v>0</v>
      </c>
      <c r="C186" s="16">
        <f>'[6]8b - Vulnerable Bursary'!G276</f>
        <v>0</v>
      </c>
      <c r="D186" s="16">
        <f>'[6]8b - Vulnerable Bursary'!H276</f>
        <v>0</v>
      </c>
      <c r="E186" s="16">
        <f>'[6]8b - Vulnerable Bursary'!I276</f>
        <v>0</v>
      </c>
      <c r="F186" s="16">
        <f>'[6]8b - Vulnerable Bursary'!J276</f>
        <v>0</v>
      </c>
      <c r="G186" s="34">
        <f>'[6]8b - Vulnerable Bursary'!K276</f>
        <v>0</v>
      </c>
      <c r="H186" s="2"/>
      <c r="I186" s="2"/>
    </row>
    <row r="187" spans="1:9" x14ac:dyDescent="0.25">
      <c r="A187" s="12"/>
      <c r="B187" s="38"/>
      <c r="C187" s="38"/>
      <c r="D187" s="38"/>
      <c r="E187" s="38"/>
      <c r="F187" s="38"/>
      <c r="G187" s="37"/>
      <c r="H187" s="2"/>
      <c r="I187" s="2"/>
    </row>
    <row r="188" spans="1:9" ht="13.8" thickBot="1" x14ac:dyDescent="0.3">
      <c r="A188" s="6" t="s">
        <v>0</v>
      </c>
      <c r="B188" s="4">
        <f>'[6]8b - Vulnerable Bursary'!F278</f>
        <v>0</v>
      </c>
      <c r="C188" s="5">
        <f>'[6]8b - Vulnerable Bursary'!G278</f>
        <v>0</v>
      </c>
      <c r="D188" s="4">
        <f>'[6]8b - Vulnerable Bursary'!H278</f>
        <v>0</v>
      </c>
      <c r="E188" s="4">
        <f>'[6]8b - Vulnerable Bursary'!I278</f>
        <v>0</v>
      </c>
      <c r="F188" s="4">
        <f>'[6]8b - Vulnerable Bursary'!J278</f>
        <v>0</v>
      </c>
      <c r="G188" s="3">
        <f>'[6]8b - Vulnerable Bursary'!K278</f>
        <v>0</v>
      </c>
      <c r="H188" s="2" t="s">
        <v>9</v>
      </c>
      <c r="I188" s="2"/>
    </row>
    <row r="189" spans="1:9" ht="13.8" thickBot="1" x14ac:dyDescent="0.3">
      <c r="A189" s="36"/>
      <c r="B189" s="11"/>
      <c r="C189" s="35"/>
      <c r="D189" s="35"/>
      <c r="E189" s="35"/>
      <c r="F189" s="35"/>
      <c r="G189" s="35"/>
      <c r="H189" s="2"/>
      <c r="I189" s="2"/>
    </row>
    <row r="190" spans="1:9" x14ac:dyDescent="0.25">
      <c r="A190" s="15" t="s">
        <v>18</v>
      </c>
      <c r="B190" s="14" t="s">
        <v>4</v>
      </c>
      <c r="C190" s="14" t="s">
        <v>4</v>
      </c>
      <c r="D190" s="14" t="s">
        <v>4</v>
      </c>
      <c r="E190" s="14" t="s">
        <v>4</v>
      </c>
      <c r="F190" s="14" t="s">
        <v>4</v>
      </c>
      <c r="G190" s="13" t="s">
        <v>4</v>
      </c>
      <c r="H190" s="2"/>
      <c r="I190" s="2"/>
    </row>
    <row r="191" spans="1:9" x14ac:dyDescent="0.25">
      <c r="A191" s="45"/>
      <c r="B191" s="41"/>
      <c r="C191" s="42"/>
      <c r="D191" s="42"/>
      <c r="E191" s="42"/>
      <c r="F191" s="42"/>
      <c r="G191" s="43"/>
      <c r="H191" s="2"/>
      <c r="I191" s="2"/>
    </row>
    <row r="192" spans="1:9" x14ac:dyDescent="0.25">
      <c r="A192" s="19" t="s">
        <v>17</v>
      </c>
      <c r="B192" s="44"/>
      <c r="C192" s="42"/>
      <c r="D192" s="42"/>
      <c r="E192" s="42"/>
      <c r="F192" s="42"/>
      <c r="G192" s="43"/>
      <c r="H192" s="2"/>
      <c r="I192" s="2"/>
    </row>
    <row r="193" spans="1:9" x14ac:dyDescent="0.25">
      <c r="A193" s="12" t="s">
        <v>3</v>
      </c>
      <c r="B193" s="16">
        <f>'[6]8c - 16-19 Bursary'!F9</f>
        <v>0</v>
      </c>
      <c r="C193" s="16">
        <f>'[6]8c - 16-19 Bursary'!G9</f>
        <v>0</v>
      </c>
      <c r="D193" s="16">
        <f>'[6]8c - 16-19 Bursary'!H9</f>
        <v>0</v>
      </c>
      <c r="E193" s="16">
        <f>'[6]8c - 16-19 Bursary'!I9</f>
        <v>0</v>
      </c>
      <c r="F193" s="16">
        <f>'[6]8c - 16-19 Bursary'!J9</f>
        <v>0</v>
      </c>
      <c r="G193" s="23">
        <f>'[6]8c - 16-19 Bursary'!K9</f>
        <v>0</v>
      </c>
      <c r="H193" s="2"/>
      <c r="I193" s="2"/>
    </row>
    <row r="194" spans="1:9" x14ac:dyDescent="0.25">
      <c r="A194" s="12" t="s">
        <v>11</v>
      </c>
      <c r="B194" s="42">
        <f>'[6]8c - 16-19 Bursary'!F10</f>
        <v>0</v>
      </c>
      <c r="C194" s="42">
        <f>'[6]8c - 16-19 Bursary'!G10</f>
        <v>0</v>
      </c>
      <c r="D194" s="42">
        <f>'[6]8c - 16-19 Bursary'!H10</f>
        <v>0</v>
      </c>
      <c r="E194" s="42">
        <f>'[6]8c - 16-19 Bursary'!I10</f>
        <v>0</v>
      </c>
      <c r="F194" s="42">
        <f>'[6]8c - 16-19 Bursary'!J10</f>
        <v>0</v>
      </c>
      <c r="G194" s="34">
        <f>'[6]8c - 16-19 Bursary'!K10</f>
        <v>0</v>
      </c>
      <c r="H194" s="2"/>
      <c r="I194" s="2"/>
    </row>
    <row r="195" spans="1:9" x14ac:dyDescent="0.25">
      <c r="A195" s="12" t="s">
        <v>10</v>
      </c>
      <c r="B195" s="42">
        <f>'[6]8c - 16-19 Bursary'!F11</f>
        <v>0</v>
      </c>
      <c r="C195" s="42">
        <f>'[6]8c - 16-19 Bursary'!G11</f>
        <v>0</v>
      </c>
      <c r="D195" s="42">
        <f>'[6]8c - 16-19 Bursary'!H11</f>
        <v>0</v>
      </c>
      <c r="E195" s="42">
        <f>'[6]8c - 16-19 Bursary'!I11</f>
        <v>0</v>
      </c>
      <c r="F195" s="42">
        <f>'[6]8c - 16-19 Bursary'!J11</f>
        <v>0</v>
      </c>
      <c r="G195" s="34">
        <f>'[6]8c - 16-19 Bursary'!K11</f>
        <v>0</v>
      </c>
      <c r="H195" s="2"/>
      <c r="I195" s="2"/>
    </row>
    <row r="196" spans="1:9" x14ac:dyDescent="0.25">
      <c r="A196" s="12" t="s">
        <v>16</v>
      </c>
      <c r="B196" s="26">
        <f t="shared" ref="B196:G196" si="21">SUM(B193:B195)</f>
        <v>0</v>
      </c>
      <c r="C196" s="26">
        <f t="shared" si="21"/>
        <v>0</v>
      </c>
      <c r="D196" s="26">
        <f t="shared" si="21"/>
        <v>0</v>
      </c>
      <c r="E196" s="26">
        <f t="shared" si="21"/>
        <v>0</v>
      </c>
      <c r="F196" s="26">
        <f t="shared" si="21"/>
        <v>0</v>
      </c>
      <c r="G196" s="25">
        <f t="shared" si="21"/>
        <v>0</v>
      </c>
      <c r="H196" s="2"/>
      <c r="I196" s="2"/>
    </row>
    <row r="197" spans="1:9" x14ac:dyDescent="0.25">
      <c r="A197" s="12"/>
      <c r="B197" s="41"/>
      <c r="C197" s="40"/>
      <c r="D197" s="40"/>
      <c r="E197" s="40"/>
      <c r="F197" s="40"/>
      <c r="G197" s="39"/>
      <c r="H197" s="2"/>
      <c r="I197" s="2"/>
    </row>
    <row r="198" spans="1:9" x14ac:dyDescent="0.25">
      <c r="A198" s="19" t="s">
        <v>6</v>
      </c>
      <c r="B198" s="16">
        <f>'[6]8c - 16-19 Bursary'!F277</f>
        <v>0</v>
      </c>
      <c r="C198" s="16">
        <f>'[6]8c - 16-19 Bursary'!G277</f>
        <v>0</v>
      </c>
      <c r="D198" s="16">
        <f>'[6]8c - 16-19 Bursary'!H277</f>
        <v>0</v>
      </c>
      <c r="E198" s="16">
        <f>'[6]8c - 16-19 Bursary'!I277</f>
        <v>0</v>
      </c>
      <c r="F198" s="16">
        <f>'[6]8c - 16-19 Bursary'!J277</f>
        <v>0</v>
      </c>
      <c r="G198" s="23">
        <f>'[6]8c - 16-19 Bursary'!K277</f>
        <v>0</v>
      </c>
      <c r="H198" s="2"/>
      <c r="I198" s="2"/>
    </row>
    <row r="199" spans="1:9" x14ac:dyDescent="0.25">
      <c r="A199" s="12"/>
      <c r="B199" s="38"/>
      <c r="C199" s="38"/>
      <c r="D199" s="38"/>
      <c r="E199" s="38"/>
      <c r="F199" s="38"/>
      <c r="G199" s="37"/>
      <c r="H199" s="2"/>
      <c r="I199" s="2"/>
    </row>
    <row r="200" spans="1:9" ht="13.8" thickBot="1" x14ac:dyDescent="0.3">
      <c r="A200" s="6" t="s">
        <v>0</v>
      </c>
      <c r="B200" s="4">
        <f>'[6]8c - 16-19 Bursary'!F279</f>
        <v>0</v>
      </c>
      <c r="C200" s="5">
        <f>'[6]8c - 16-19 Bursary'!G279</f>
        <v>0</v>
      </c>
      <c r="D200" s="4">
        <f>'[6]8c - 16-19 Bursary'!H279</f>
        <v>0</v>
      </c>
      <c r="E200" s="4">
        <f>'[6]8c - 16-19 Bursary'!I279</f>
        <v>0</v>
      </c>
      <c r="F200" s="4">
        <f>'[6]8c - 16-19 Bursary'!J279</f>
        <v>0</v>
      </c>
      <c r="G200" s="3">
        <f>'[6]8c - 16-19 Bursary'!K279</f>
        <v>0</v>
      </c>
      <c r="H200" s="2" t="s">
        <v>9</v>
      </c>
      <c r="I200" s="2"/>
    </row>
    <row r="201" spans="1:9" ht="13.8" thickBot="1" x14ac:dyDescent="0.3">
      <c r="A201" s="36"/>
      <c r="B201" s="11"/>
      <c r="C201" s="35"/>
      <c r="D201" s="35"/>
      <c r="E201" s="35"/>
      <c r="F201" s="35"/>
      <c r="G201" s="35"/>
      <c r="H201" s="2"/>
      <c r="I201" s="2"/>
    </row>
    <row r="202" spans="1:9" x14ac:dyDescent="0.25">
      <c r="A202" s="33" t="s">
        <v>15</v>
      </c>
      <c r="B202" s="14" t="s">
        <v>4</v>
      </c>
      <c r="C202" s="14" t="s">
        <v>4</v>
      </c>
      <c r="D202" s="14" t="s">
        <v>4</v>
      </c>
      <c r="E202" s="14" t="s">
        <v>4</v>
      </c>
      <c r="F202" s="14" t="s">
        <v>4</v>
      </c>
      <c r="G202" s="13" t="s">
        <v>4</v>
      </c>
      <c r="H202" s="2"/>
      <c r="I202" s="2"/>
    </row>
    <row r="203" spans="1:9" x14ac:dyDescent="0.25">
      <c r="A203" s="24" t="str">
        <f>IF(ISBLANK('[6]8d - Other Grants'!B7),"",'[6]8d - Other Grants'!B7)</f>
        <v>Homes4Ukraine</v>
      </c>
      <c r="B203" s="11"/>
      <c r="C203" s="11"/>
      <c r="D203" s="11"/>
      <c r="E203" s="11"/>
      <c r="F203" s="11"/>
      <c r="G203" s="10"/>
      <c r="H203" s="2"/>
      <c r="I203" s="2"/>
    </row>
    <row r="204" spans="1:9" x14ac:dyDescent="0.25">
      <c r="A204" s="12" t="s">
        <v>3</v>
      </c>
      <c r="B204" s="16">
        <f>'[6]8d - Other Grants'!D10</f>
        <v>0</v>
      </c>
      <c r="C204" s="16">
        <f>'[6]8d - Other Grants'!E10</f>
        <v>0</v>
      </c>
      <c r="D204" s="16">
        <f>'[6]8d - Other Grants'!F10</f>
        <v>-98.699999999999818</v>
      </c>
      <c r="E204" s="16">
        <f>'[6]8d - Other Grants'!G10</f>
        <v>-98.699999999999818</v>
      </c>
      <c r="F204" s="16">
        <f>'[6]8d - Other Grants'!H10</f>
        <v>-98.699999999999818</v>
      </c>
      <c r="G204" s="23">
        <f>'[6]8d - Other Grants'!I10</f>
        <v>-98.699999999999818</v>
      </c>
      <c r="H204" s="2"/>
      <c r="I204" s="2"/>
    </row>
    <row r="205" spans="1:9" x14ac:dyDescent="0.25">
      <c r="A205" s="12" t="s">
        <v>8</v>
      </c>
      <c r="B205" s="11">
        <f>SUM('[6]8d - Other Grants'!D15+'[6]8d - Other Grants'!D20)</f>
        <v>0</v>
      </c>
      <c r="C205" s="11">
        <f>SUM('[6]8d - Other Grants'!E15+'[6]8d - Other Grants'!E20)</f>
        <v>-7050</v>
      </c>
      <c r="D205" s="11">
        <f>SUM('[6]8d - Other Grants'!F15+'[6]8d - Other Grants'!F20)</f>
        <v>0</v>
      </c>
      <c r="E205" s="11">
        <f>SUM('[6]8d - Other Grants'!G15+'[6]8d - Other Grants'!G20)</f>
        <v>0</v>
      </c>
      <c r="F205" s="11">
        <f>SUM('[6]8d - Other Grants'!H15+'[6]8d - Other Grants'!H20)</f>
        <v>0</v>
      </c>
      <c r="G205" s="34">
        <f>SUM('[6]8d - Other Grants'!I15+'[6]8d - Other Grants'!I20)</f>
        <v>0</v>
      </c>
      <c r="H205" s="2"/>
      <c r="I205" s="2"/>
    </row>
    <row r="206" spans="1:9" x14ac:dyDescent="0.25">
      <c r="A206" s="20" t="s">
        <v>7</v>
      </c>
      <c r="B206" s="22">
        <f>'[6]8d - Other Grants'!D22</f>
        <v>0</v>
      </c>
      <c r="C206" s="22">
        <f>'[6]8d - Other Grants'!E22</f>
        <v>-7050</v>
      </c>
      <c r="D206" s="22">
        <f>'[6]8d - Other Grants'!F22</f>
        <v>-98.699999999999818</v>
      </c>
      <c r="E206" s="22">
        <f>'[6]8d - Other Grants'!G22</f>
        <v>-98.699999999999818</v>
      </c>
      <c r="F206" s="22">
        <f>'[6]8d - Other Grants'!H22</f>
        <v>-98.699999999999818</v>
      </c>
      <c r="G206" s="21">
        <f>'[6]8d - Other Grants'!I22</f>
        <v>-98.699999999999818</v>
      </c>
      <c r="H206" s="2"/>
      <c r="I206" s="2"/>
    </row>
    <row r="207" spans="1:9" x14ac:dyDescent="0.25">
      <c r="A207" s="12"/>
      <c r="B207" s="11"/>
      <c r="C207" s="11"/>
      <c r="D207" s="11"/>
      <c r="E207" s="11"/>
      <c r="F207" s="11"/>
      <c r="G207" s="10"/>
      <c r="H207" s="2"/>
      <c r="I207" s="2"/>
    </row>
    <row r="208" spans="1:9" x14ac:dyDescent="0.25">
      <c r="A208" s="19" t="s">
        <v>6</v>
      </c>
      <c r="B208" s="11">
        <f>'[6]8d - Other Grants'!D270</f>
        <v>0</v>
      </c>
      <c r="C208" s="11">
        <f>'[6]8d - Other Grants'!E270</f>
        <v>6951.3</v>
      </c>
      <c r="D208" s="11">
        <f>'[6]8d - Other Grants'!F270</f>
        <v>0</v>
      </c>
      <c r="E208" s="11">
        <f>'[6]8d - Other Grants'!G270</f>
        <v>0</v>
      </c>
      <c r="F208" s="11">
        <f>'[6]8d - Other Grants'!H270</f>
        <v>0</v>
      </c>
      <c r="G208" s="34">
        <f>'[6]8d - Other Grants'!I270</f>
        <v>0</v>
      </c>
      <c r="H208" s="2"/>
      <c r="I208" s="2"/>
    </row>
    <row r="209" spans="1:9" x14ac:dyDescent="0.25">
      <c r="A209" s="12"/>
      <c r="B209" s="11"/>
      <c r="C209" s="11"/>
      <c r="D209" s="11"/>
      <c r="E209" s="11"/>
      <c r="F209" s="11"/>
      <c r="G209" s="10"/>
      <c r="H209" s="2"/>
      <c r="I209" s="2"/>
    </row>
    <row r="210" spans="1:9" x14ac:dyDescent="0.25">
      <c r="A210" s="12" t="s">
        <v>0</v>
      </c>
      <c r="B210" s="26">
        <f>'[6]8d - Other Grants'!D272</f>
        <v>0</v>
      </c>
      <c r="C210" s="27">
        <f>'[6]8d - Other Grants'!E272</f>
        <v>-98.699999999999818</v>
      </c>
      <c r="D210" s="26">
        <f>'[6]8d - Other Grants'!F272</f>
        <v>-98.699999999999818</v>
      </c>
      <c r="E210" s="26">
        <f>'[6]8d - Other Grants'!G272</f>
        <v>-98.699999999999818</v>
      </c>
      <c r="F210" s="26">
        <f>'[6]8d - Other Grants'!H272</f>
        <v>-98.699999999999818</v>
      </c>
      <c r="G210" s="25">
        <f>'[6]8d - Other Grants'!I272</f>
        <v>-98.699999999999818</v>
      </c>
      <c r="H210" s="2" t="s">
        <v>9</v>
      </c>
      <c r="I210" s="2"/>
    </row>
    <row r="211" spans="1:9" x14ac:dyDescent="0.25">
      <c r="A211" s="12"/>
      <c r="B211" s="11"/>
      <c r="C211" s="11"/>
      <c r="D211" s="11"/>
      <c r="E211" s="11"/>
      <c r="F211" s="11"/>
      <c r="G211" s="10"/>
      <c r="H211" s="2"/>
      <c r="I211" s="2"/>
    </row>
    <row r="212" spans="1:9" x14ac:dyDescent="0.25">
      <c r="A212" s="24" t="str">
        <f>IF(ISBLANK('[6]8d - Other Grants'!B274),"",'[6]8d - Other Grants'!B274)</f>
        <v/>
      </c>
      <c r="B212" s="11"/>
      <c r="C212" s="11"/>
      <c r="D212" s="11"/>
      <c r="E212" s="11"/>
      <c r="F212" s="11"/>
      <c r="G212" s="10"/>
      <c r="H212" s="2"/>
      <c r="I212" s="2"/>
    </row>
    <row r="213" spans="1:9" x14ac:dyDescent="0.25">
      <c r="A213" s="12" t="s">
        <v>3</v>
      </c>
      <c r="B213" s="16">
        <f>'[6]8d - Other Grants'!D277</f>
        <v>0</v>
      </c>
      <c r="C213" s="16">
        <f>'[6]8d - Other Grants'!E277</f>
        <v>0</v>
      </c>
      <c r="D213" s="16">
        <f>'[6]8d - Other Grants'!F277</f>
        <v>0</v>
      </c>
      <c r="E213" s="16">
        <f>'[6]8d - Other Grants'!G277</f>
        <v>0</v>
      </c>
      <c r="F213" s="16">
        <f>'[6]8d - Other Grants'!H277</f>
        <v>0</v>
      </c>
      <c r="G213" s="23">
        <f>'[6]8d - Other Grants'!I277</f>
        <v>0</v>
      </c>
      <c r="I213" s="2"/>
    </row>
    <row r="214" spans="1:9" x14ac:dyDescent="0.25">
      <c r="A214" s="12" t="s">
        <v>8</v>
      </c>
      <c r="B214" s="11">
        <f>SUM('[6]8d - Other Grants'!D282+'[6]8d - Other Grants'!D287)</f>
        <v>0</v>
      </c>
      <c r="C214" s="11">
        <f>SUM('[6]8d - Other Grants'!E282+'[6]8d - Other Grants'!E287)</f>
        <v>0</v>
      </c>
      <c r="D214" s="11">
        <f>SUM('[6]8d - Other Grants'!F282+'[6]8d - Other Grants'!F287)</f>
        <v>0</v>
      </c>
      <c r="E214" s="11">
        <f>SUM('[6]8d - Other Grants'!G282+'[6]8d - Other Grants'!G287)</f>
        <v>0</v>
      </c>
      <c r="F214" s="11">
        <f>SUM('[6]8d - Other Grants'!H282+'[6]8d - Other Grants'!H287)</f>
        <v>0</v>
      </c>
      <c r="G214" s="34">
        <f>SUM('[6]8d - Other Grants'!I282+'[6]8d - Other Grants'!I287)</f>
        <v>0</v>
      </c>
      <c r="H214" s="2"/>
      <c r="I214" s="2"/>
    </row>
    <row r="215" spans="1:9" x14ac:dyDescent="0.25">
      <c r="A215" s="20" t="s">
        <v>7</v>
      </c>
      <c r="B215" s="22">
        <f>'[6]8d - Other Grants'!D289</f>
        <v>0</v>
      </c>
      <c r="C215" s="22">
        <f>'[6]8d - Other Grants'!E289</f>
        <v>0</v>
      </c>
      <c r="D215" s="22">
        <f>'[6]8d - Other Grants'!F289</f>
        <v>0</v>
      </c>
      <c r="E215" s="22">
        <f>'[6]8d - Other Grants'!G289</f>
        <v>0</v>
      </c>
      <c r="F215" s="22">
        <f>'[6]8d - Other Grants'!H289</f>
        <v>0</v>
      </c>
      <c r="G215" s="21">
        <f>'[6]8d - Other Grants'!I289</f>
        <v>0</v>
      </c>
      <c r="H215" s="2"/>
      <c r="I215" s="2"/>
    </row>
    <row r="216" spans="1:9" x14ac:dyDescent="0.25">
      <c r="A216" s="20"/>
      <c r="B216" s="11"/>
      <c r="C216" s="11"/>
      <c r="D216" s="11"/>
      <c r="E216" s="11"/>
      <c r="F216" s="11"/>
      <c r="G216" s="10"/>
      <c r="H216" s="2"/>
      <c r="I216" s="2"/>
    </row>
    <row r="217" spans="1:9" x14ac:dyDescent="0.25">
      <c r="A217" s="19" t="s">
        <v>6</v>
      </c>
      <c r="B217" s="11">
        <f>'[6]8d - Other Grants'!D542</f>
        <v>0</v>
      </c>
      <c r="C217" s="11">
        <f>'[6]8d - Other Grants'!E542</f>
        <v>0</v>
      </c>
      <c r="D217" s="11">
        <f>'[6]8d - Other Grants'!F542</f>
        <v>0</v>
      </c>
      <c r="E217" s="11">
        <f>'[6]8d - Other Grants'!G542</f>
        <v>0</v>
      </c>
      <c r="F217" s="11">
        <f>'[6]8d - Other Grants'!H542</f>
        <v>0</v>
      </c>
      <c r="G217" s="34">
        <f>'[6]8d - Other Grants'!I542</f>
        <v>0</v>
      </c>
      <c r="H217" s="2"/>
      <c r="I217" s="2"/>
    </row>
    <row r="218" spans="1:9" x14ac:dyDescent="0.25">
      <c r="A218" s="12"/>
      <c r="B218" s="11"/>
      <c r="C218" s="11"/>
      <c r="D218" s="11"/>
      <c r="E218" s="11"/>
      <c r="F218" s="11"/>
      <c r="G218" s="10"/>
      <c r="H218" s="2"/>
      <c r="I218" s="2"/>
    </row>
    <row r="219" spans="1:9" x14ac:dyDescent="0.25">
      <c r="A219" s="12" t="s">
        <v>0</v>
      </c>
      <c r="B219" s="26">
        <f>'[6]8d - Other Grants'!D544</f>
        <v>0</v>
      </c>
      <c r="C219" s="27">
        <f>'[6]8d - Other Grants'!E544</f>
        <v>0</v>
      </c>
      <c r="D219" s="26">
        <f>'[6]8d - Other Grants'!F544</f>
        <v>0</v>
      </c>
      <c r="E219" s="26">
        <f>'[6]8d - Other Grants'!G544</f>
        <v>0</v>
      </c>
      <c r="F219" s="26">
        <f>'[6]8d - Other Grants'!H544</f>
        <v>0</v>
      </c>
      <c r="G219" s="25">
        <f>'[6]8d - Other Grants'!I544</f>
        <v>0</v>
      </c>
      <c r="H219" s="2" t="s">
        <v>9</v>
      </c>
      <c r="I219" s="2"/>
    </row>
    <row r="220" spans="1:9" x14ac:dyDescent="0.25">
      <c r="A220" s="12"/>
      <c r="B220" s="11"/>
      <c r="C220" s="11"/>
      <c r="D220" s="11"/>
      <c r="E220" s="11"/>
      <c r="F220" s="11"/>
      <c r="G220" s="10"/>
      <c r="H220" s="2"/>
      <c r="I220" s="2"/>
    </row>
    <row r="221" spans="1:9" x14ac:dyDescent="0.25">
      <c r="A221" s="24" t="str">
        <f>IF(ISBLANK('[6]8d - Other Grants'!B546),"",'[6]8d - Other Grants'!B546)</f>
        <v/>
      </c>
      <c r="B221" s="11"/>
      <c r="C221" s="11"/>
      <c r="D221" s="11"/>
      <c r="E221" s="11"/>
      <c r="F221" s="11"/>
      <c r="G221" s="10"/>
      <c r="H221" s="2"/>
      <c r="I221" s="2"/>
    </row>
    <row r="222" spans="1:9" x14ac:dyDescent="0.25">
      <c r="A222" s="12" t="s">
        <v>3</v>
      </c>
      <c r="B222" s="16">
        <f>'[6]8d - Other Grants'!D549</f>
        <v>0</v>
      </c>
      <c r="C222" s="16">
        <f>'[6]8d - Other Grants'!E549</f>
        <v>0</v>
      </c>
      <c r="D222" s="16">
        <f>'[6]8d - Other Grants'!F549</f>
        <v>0</v>
      </c>
      <c r="E222" s="16">
        <f>'[6]8d - Other Grants'!G549</f>
        <v>0</v>
      </c>
      <c r="F222" s="16">
        <f>'[6]8d - Other Grants'!H549</f>
        <v>0</v>
      </c>
      <c r="G222" s="23">
        <f>'[6]8d - Other Grants'!I549</f>
        <v>0</v>
      </c>
      <c r="I222" s="2"/>
    </row>
    <row r="223" spans="1:9" x14ac:dyDescent="0.25">
      <c r="A223" s="12" t="s">
        <v>8</v>
      </c>
      <c r="B223" s="11">
        <f>SUM('[6]8d - Other Grants'!D554+'[6]8d - Other Grants'!D559)</f>
        <v>0</v>
      </c>
      <c r="C223" s="11">
        <f>SUM('[6]8d - Other Grants'!E554+'[6]8d - Other Grants'!E559)</f>
        <v>0</v>
      </c>
      <c r="D223" s="11">
        <f>SUM('[6]8d - Other Grants'!F554+'[6]8d - Other Grants'!F559)</f>
        <v>0</v>
      </c>
      <c r="E223" s="11">
        <f>SUM('[6]8d - Other Grants'!G554+'[6]8d - Other Grants'!G559)</f>
        <v>0</v>
      </c>
      <c r="F223" s="11">
        <f>SUM('[6]8d - Other Grants'!H554+'[6]8d - Other Grants'!H559)</f>
        <v>0</v>
      </c>
      <c r="G223" s="34">
        <f>SUM('[6]8d - Other Grants'!I554+'[6]8d - Other Grants'!I559)</f>
        <v>0</v>
      </c>
      <c r="H223" s="2"/>
      <c r="I223" s="2"/>
    </row>
    <row r="224" spans="1:9" x14ac:dyDescent="0.25">
      <c r="A224" s="20" t="s">
        <v>7</v>
      </c>
      <c r="B224" s="22">
        <f>'[6]8d - Other Grants'!D561</f>
        <v>0</v>
      </c>
      <c r="C224" s="22">
        <f>'[6]8d - Other Grants'!E561</f>
        <v>0</v>
      </c>
      <c r="D224" s="22">
        <f>'[6]8d - Other Grants'!F561</f>
        <v>0</v>
      </c>
      <c r="E224" s="22">
        <f>'[6]8d - Other Grants'!G561</f>
        <v>0</v>
      </c>
      <c r="F224" s="22">
        <f>'[6]8d - Other Grants'!H561</f>
        <v>0</v>
      </c>
      <c r="G224" s="21">
        <f>'[6]8d - Other Grants'!I561</f>
        <v>0</v>
      </c>
      <c r="H224" s="2"/>
      <c r="I224" s="2"/>
    </row>
    <row r="225" spans="1:9" x14ac:dyDescent="0.25">
      <c r="A225" s="20"/>
      <c r="B225" s="11"/>
      <c r="C225" s="11"/>
      <c r="D225" s="11"/>
      <c r="E225" s="11"/>
      <c r="F225" s="11"/>
      <c r="G225" s="10"/>
      <c r="H225" s="2"/>
      <c r="I225" s="2"/>
    </row>
    <row r="226" spans="1:9" x14ac:dyDescent="0.25">
      <c r="A226" s="19" t="s">
        <v>6</v>
      </c>
      <c r="B226" s="11">
        <f>'[6]8d - Other Grants'!D814</f>
        <v>0</v>
      </c>
      <c r="C226" s="11">
        <f>'[6]8d - Other Grants'!E814</f>
        <v>0</v>
      </c>
      <c r="D226" s="11">
        <f>'[6]8d - Other Grants'!F814</f>
        <v>0</v>
      </c>
      <c r="E226" s="11">
        <f>'[6]8d - Other Grants'!G814</f>
        <v>0</v>
      </c>
      <c r="F226" s="11">
        <f>'[6]8d - Other Grants'!H814</f>
        <v>0</v>
      </c>
      <c r="G226" s="34">
        <f>'[6]8d - Other Grants'!I814</f>
        <v>0</v>
      </c>
      <c r="H226" s="2"/>
      <c r="I226" s="2"/>
    </row>
    <row r="227" spans="1:9" x14ac:dyDescent="0.25">
      <c r="A227" s="12"/>
      <c r="B227" s="11"/>
      <c r="C227" s="11"/>
      <c r="D227" s="11"/>
      <c r="E227" s="11"/>
      <c r="F227" s="11"/>
      <c r="G227" s="10"/>
      <c r="H227" s="2"/>
      <c r="I227" s="2"/>
    </row>
    <row r="228" spans="1:9" ht="13.8" thickBot="1" x14ac:dyDescent="0.3">
      <c r="A228" s="6" t="s">
        <v>0</v>
      </c>
      <c r="B228" s="4">
        <f>'[6]8d - Other Grants'!D816</f>
        <v>0</v>
      </c>
      <c r="C228" s="5">
        <f>'[6]8d - Other Grants'!E816</f>
        <v>0</v>
      </c>
      <c r="D228" s="4">
        <f>'[6]8d - Other Grants'!F816</f>
        <v>0</v>
      </c>
      <c r="E228" s="4">
        <f>'[6]8d - Other Grants'!G816</f>
        <v>0</v>
      </c>
      <c r="F228" s="4">
        <f>'[6]8d - Other Grants'!H816</f>
        <v>0</v>
      </c>
      <c r="G228" s="3">
        <f>'[6]8d - Other Grants'!I816</f>
        <v>0</v>
      </c>
      <c r="H228" s="2" t="s">
        <v>9</v>
      </c>
      <c r="I228" s="2"/>
    </row>
    <row r="229" spans="1:9" ht="13.8" thickBot="1" x14ac:dyDescent="0.3">
      <c r="A229" s="12"/>
      <c r="B229" s="11"/>
      <c r="C229" s="11"/>
      <c r="D229" s="11"/>
      <c r="E229" s="11"/>
      <c r="F229" s="11"/>
      <c r="G229" s="11"/>
      <c r="H229" s="2"/>
      <c r="I229" s="2"/>
    </row>
    <row r="230" spans="1:9" x14ac:dyDescent="0.25">
      <c r="A230" s="33" t="s">
        <v>14</v>
      </c>
      <c r="B230" s="14" t="s">
        <v>4</v>
      </c>
      <c r="C230" s="14" t="s">
        <v>4</v>
      </c>
      <c r="D230" s="14" t="s">
        <v>4</v>
      </c>
      <c r="E230" s="14" t="s">
        <v>4</v>
      </c>
      <c r="F230" s="14" t="s">
        <v>4</v>
      </c>
      <c r="G230" s="13" t="s">
        <v>4</v>
      </c>
      <c r="H230" s="2"/>
      <c r="I230" s="2"/>
    </row>
    <row r="231" spans="1:9" x14ac:dyDescent="0.25">
      <c r="A231" s="19"/>
      <c r="B231" s="11"/>
      <c r="C231" s="11"/>
      <c r="D231" s="11"/>
      <c r="E231" s="11"/>
      <c r="F231" s="11"/>
      <c r="G231" s="10"/>
      <c r="I231" s="2"/>
    </row>
    <row r="232" spans="1:9" x14ac:dyDescent="0.25">
      <c r="A232" s="24" t="s">
        <v>13</v>
      </c>
      <c r="B232" s="11"/>
      <c r="C232" s="11"/>
      <c r="D232" s="11"/>
      <c r="E232" s="11"/>
      <c r="F232" s="11"/>
      <c r="G232" s="10"/>
      <c r="I232" s="2"/>
    </row>
    <row r="233" spans="1:9" x14ac:dyDescent="0.25">
      <c r="A233" s="12" t="s">
        <v>3</v>
      </c>
      <c r="B233" s="16">
        <f>'[6]Recovery Premium'!D8</f>
        <v>-3071</v>
      </c>
      <c r="C233" s="16">
        <f>'[6]Recovery Premium'!E8</f>
        <v>-7465</v>
      </c>
      <c r="D233" s="29"/>
      <c r="E233" s="29"/>
      <c r="F233" s="29"/>
      <c r="G233" s="28"/>
      <c r="I233" s="2"/>
    </row>
    <row r="234" spans="1:9" x14ac:dyDescent="0.25">
      <c r="A234" s="12" t="s">
        <v>8</v>
      </c>
      <c r="B234" s="11">
        <f>'[6]Recovery Premium'!D12</f>
        <v>-11781</v>
      </c>
      <c r="C234" s="11">
        <f>'[6]Recovery Premium'!E12</f>
        <v>-4298</v>
      </c>
      <c r="D234" s="29"/>
      <c r="E234" s="29"/>
      <c r="F234" s="29"/>
      <c r="G234" s="28"/>
      <c r="H234" s="2"/>
      <c r="I234" s="2"/>
    </row>
    <row r="235" spans="1:9" x14ac:dyDescent="0.25">
      <c r="A235" s="12" t="str">
        <f>'[6]Recovery Premium'!B13</f>
        <v>Closedown Surplus Adjustment</v>
      </c>
      <c r="B235" s="32">
        <f>'[6]Recovery Premium'!D13</f>
        <v>0</v>
      </c>
      <c r="C235" s="32">
        <f>'[6]Recovery Premium'!E13</f>
        <v>0</v>
      </c>
      <c r="D235" s="29"/>
      <c r="E235" s="29"/>
      <c r="F235" s="29"/>
      <c r="G235" s="28"/>
      <c r="H235" s="2"/>
      <c r="I235" s="2"/>
    </row>
    <row r="236" spans="1:9" x14ac:dyDescent="0.25">
      <c r="A236" s="20" t="s">
        <v>7</v>
      </c>
      <c r="B236" s="22">
        <f>'[6]Recovery Premium'!D16</f>
        <v>-14852</v>
      </c>
      <c r="C236" s="22">
        <f>'[6]Recovery Premium'!E16</f>
        <v>-11763</v>
      </c>
      <c r="D236" s="31"/>
      <c r="E236" s="31"/>
      <c r="F236" s="31"/>
      <c r="G236" s="30"/>
      <c r="H236" s="2"/>
      <c r="I236" s="2"/>
    </row>
    <row r="237" spans="1:9" x14ac:dyDescent="0.25">
      <c r="A237" s="20"/>
      <c r="B237" s="11"/>
      <c r="C237" s="11"/>
      <c r="D237" s="11"/>
      <c r="E237" s="11"/>
      <c r="F237" s="11"/>
      <c r="G237" s="10"/>
      <c r="H237" s="2"/>
      <c r="I237" s="2"/>
    </row>
    <row r="238" spans="1:9" x14ac:dyDescent="0.25">
      <c r="A238" s="19" t="s">
        <v>6</v>
      </c>
      <c r="B238" s="11">
        <f>'[6]Recovery Premium'!D223</f>
        <v>7387</v>
      </c>
      <c r="C238" s="11">
        <f>'[6]Recovery Premium'!E223</f>
        <v>9130</v>
      </c>
      <c r="D238" s="29"/>
      <c r="E238" s="29"/>
      <c r="F238" s="29"/>
      <c r="G238" s="28"/>
      <c r="H238" s="2"/>
      <c r="I238" s="2"/>
    </row>
    <row r="239" spans="1:9" x14ac:dyDescent="0.25">
      <c r="A239" s="12"/>
      <c r="B239" s="11"/>
      <c r="C239" s="11"/>
      <c r="D239" s="11"/>
      <c r="E239" s="11"/>
      <c r="F239" s="11"/>
      <c r="G239" s="10"/>
      <c r="H239" s="2"/>
      <c r="I239" s="2"/>
    </row>
    <row r="240" spans="1:9" x14ac:dyDescent="0.25">
      <c r="A240" s="12" t="s">
        <v>0</v>
      </c>
      <c r="B240" s="26">
        <f>'[6]Recovery Premium'!D225</f>
        <v>-7465</v>
      </c>
      <c r="C240" s="27">
        <f>'[6]Recovery Premium'!E225</f>
        <v>-2633</v>
      </c>
      <c r="D240" s="26">
        <f>'[6]Recovery Premium'!F225</f>
        <v>-2633</v>
      </c>
      <c r="E240" s="26">
        <f>'[6]Recovery Premium'!G225</f>
        <v>-2633</v>
      </c>
      <c r="F240" s="26">
        <f>'[6]Recovery Premium'!H225</f>
        <v>-2633</v>
      </c>
      <c r="G240" s="25">
        <f>'[6]Recovery Premium'!I225</f>
        <v>-2633</v>
      </c>
      <c r="H240" s="2" t="s">
        <v>9</v>
      </c>
      <c r="I240" s="2"/>
    </row>
    <row r="241" spans="1:9" x14ac:dyDescent="0.25">
      <c r="A241" s="12"/>
      <c r="B241" s="11"/>
      <c r="C241" s="11"/>
      <c r="D241" s="11"/>
      <c r="E241" s="11"/>
      <c r="F241" s="11"/>
      <c r="G241" s="10"/>
      <c r="H241" s="2"/>
      <c r="I241" s="2"/>
    </row>
    <row r="242" spans="1:9" x14ac:dyDescent="0.25">
      <c r="A242" s="12"/>
      <c r="B242" s="11"/>
      <c r="C242" s="11"/>
      <c r="D242" s="11"/>
      <c r="E242" s="11"/>
      <c r="F242" s="11"/>
      <c r="G242" s="10"/>
      <c r="H242" s="2"/>
      <c r="I242" s="2"/>
    </row>
    <row r="243" spans="1:9" x14ac:dyDescent="0.25">
      <c r="A243" s="24" t="s">
        <v>12</v>
      </c>
      <c r="B243" s="11"/>
      <c r="C243" s="11"/>
      <c r="D243" s="11"/>
      <c r="E243" s="11"/>
      <c r="F243" s="11"/>
      <c r="G243" s="10"/>
      <c r="H243" s="2"/>
      <c r="I243" s="2"/>
    </row>
    <row r="244" spans="1:9" x14ac:dyDescent="0.25">
      <c r="A244" s="12" t="s">
        <v>3</v>
      </c>
      <c r="B244" s="16">
        <f>'[6]School Led Tutoring'!D8</f>
        <v>-1965</v>
      </c>
      <c r="C244" s="16">
        <f>'[6]School Led Tutoring'!E8</f>
        <v>-1747</v>
      </c>
      <c r="D244" s="16">
        <f>'[6]School Led Tutoring'!F8</f>
        <v>-0.15000000000145519</v>
      </c>
      <c r="E244" s="29"/>
      <c r="F244" s="29"/>
      <c r="G244" s="28"/>
      <c r="I244" s="2"/>
    </row>
    <row r="245" spans="1:9" x14ac:dyDescent="0.25">
      <c r="A245" s="12" t="s">
        <v>11</v>
      </c>
      <c r="B245" s="11">
        <f>'[6]School Led Tutoring'!D12</f>
        <v>-5400</v>
      </c>
      <c r="C245" s="11">
        <f>'[6]School Led Tutoring'!E12</f>
        <v>-4792</v>
      </c>
      <c r="D245" s="11">
        <f>'[6]School Led Tutoring'!F12</f>
        <v>-2396</v>
      </c>
      <c r="E245" s="29"/>
      <c r="F245" s="29"/>
      <c r="G245" s="28"/>
      <c r="H245" s="2"/>
      <c r="I245" s="2"/>
    </row>
    <row r="246" spans="1:9" x14ac:dyDescent="0.25">
      <c r="A246" s="12" t="s">
        <v>10</v>
      </c>
      <c r="B246" s="11">
        <f>'[6]School Led Tutoring'!D13</f>
        <v>-6709</v>
      </c>
      <c r="C246" s="11">
        <f>'[6]School Led Tutoring'!E13</f>
        <v>-3355</v>
      </c>
      <c r="D246" s="29"/>
      <c r="E246" s="29"/>
      <c r="F246" s="29"/>
      <c r="G246" s="28"/>
      <c r="H246" s="2"/>
      <c r="I246" s="2"/>
    </row>
    <row r="247" spans="1:9" x14ac:dyDescent="0.25">
      <c r="A247" s="12" t="str">
        <f>'[6]School Led Tutoring'!B14</f>
        <v>Closedown Surplus Adjustment</v>
      </c>
      <c r="B247" s="32">
        <f>'[6]School Led Tutoring'!D14</f>
        <v>0</v>
      </c>
      <c r="C247" s="32">
        <f>'[6]School Led Tutoring'!E14</f>
        <v>0</v>
      </c>
      <c r="D247" s="32">
        <f>'[6]School Led Tutoring'!F14</f>
        <v>0</v>
      </c>
      <c r="E247" s="29"/>
      <c r="F247" s="29"/>
      <c r="G247" s="28"/>
      <c r="H247" s="2"/>
      <c r="I247" s="2"/>
    </row>
    <row r="248" spans="1:9" x14ac:dyDescent="0.25">
      <c r="A248" s="20" t="s">
        <v>7</v>
      </c>
      <c r="B248" s="22">
        <f>'[6]School Led Tutoring'!D17</f>
        <v>-14074</v>
      </c>
      <c r="C248" s="22">
        <f>'[6]School Led Tutoring'!E17</f>
        <v>-9894</v>
      </c>
      <c r="D248" s="22">
        <f>'[6]School Led Tutoring'!F17</f>
        <v>-2396.1500000000015</v>
      </c>
      <c r="E248" s="31"/>
      <c r="F248" s="31"/>
      <c r="G248" s="30"/>
      <c r="H248" s="2"/>
      <c r="I248" s="2"/>
    </row>
    <row r="249" spans="1:9" x14ac:dyDescent="0.25">
      <c r="A249" s="20"/>
      <c r="B249" s="11"/>
      <c r="C249" s="11"/>
      <c r="D249" s="11"/>
      <c r="E249" s="11"/>
      <c r="F249" s="11"/>
      <c r="G249" s="10"/>
      <c r="H249" s="2"/>
      <c r="I249" s="2"/>
    </row>
    <row r="250" spans="1:9" x14ac:dyDescent="0.25">
      <c r="A250" s="19" t="s">
        <v>6</v>
      </c>
      <c r="B250" s="11">
        <f>'[6]School Led Tutoring'!D178</f>
        <v>12327</v>
      </c>
      <c r="C250" s="11">
        <f>'[6]School Led Tutoring'!E178</f>
        <v>9893.8499999999985</v>
      </c>
      <c r="D250" s="11">
        <f>'[6]School Led Tutoring'!F178</f>
        <v>0</v>
      </c>
      <c r="E250" s="29"/>
      <c r="F250" s="29"/>
      <c r="G250" s="28"/>
      <c r="H250" s="2"/>
      <c r="I250" s="2"/>
    </row>
    <row r="251" spans="1:9" x14ac:dyDescent="0.25">
      <c r="A251" s="12"/>
      <c r="B251" s="11"/>
      <c r="C251" s="11"/>
      <c r="D251" s="11"/>
      <c r="E251" s="11"/>
      <c r="F251" s="11"/>
      <c r="G251" s="10"/>
      <c r="H251" s="2"/>
      <c r="I251" s="2"/>
    </row>
    <row r="252" spans="1:9" x14ac:dyDescent="0.25">
      <c r="A252" s="12" t="s">
        <v>0</v>
      </c>
      <c r="B252" s="26">
        <f>'[6]School Led Tutoring'!D180</f>
        <v>-1747</v>
      </c>
      <c r="C252" s="27">
        <f>'[6]School Led Tutoring'!E180</f>
        <v>-0.15000000000145519</v>
      </c>
      <c r="D252" s="26">
        <f>'[6]School Led Tutoring'!F180</f>
        <v>-2396.1500000000015</v>
      </c>
      <c r="E252" s="26">
        <f>'[6]School Led Tutoring'!G180</f>
        <v>-2396.1500000000015</v>
      </c>
      <c r="F252" s="26">
        <f>'[6]School Led Tutoring'!H180</f>
        <v>-2396.1500000000015</v>
      </c>
      <c r="G252" s="25">
        <f>'[6]School Led Tutoring'!I180</f>
        <v>-2396.1500000000015</v>
      </c>
      <c r="H252" s="2" t="s">
        <v>9</v>
      </c>
      <c r="I252" s="2"/>
    </row>
    <row r="253" spans="1:9" x14ac:dyDescent="0.25">
      <c r="A253" s="12"/>
      <c r="B253" s="11"/>
      <c r="C253" s="11"/>
      <c r="D253" s="11"/>
      <c r="E253" s="11"/>
      <c r="F253" s="11"/>
      <c r="G253" s="10"/>
      <c r="H253" s="2"/>
      <c r="I253" s="2"/>
    </row>
    <row r="254" spans="1:9" x14ac:dyDescent="0.25">
      <c r="A254" s="24" t="str">
        <f>IF(ISBLANK('[6]Covid Grants - Other'!B7),"",'[6]Covid Grants - Other'!B7)</f>
        <v>HAAF</v>
      </c>
      <c r="B254" s="11"/>
      <c r="C254" s="11"/>
      <c r="D254" s="11"/>
      <c r="E254" s="11"/>
      <c r="F254" s="11"/>
      <c r="G254" s="10"/>
      <c r="H254" s="2"/>
      <c r="I254" s="2"/>
    </row>
    <row r="255" spans="1:9" x14ac:dyDescent="0.25">
      <c r="A255" s="12" t="s">
        <v>3</v>
      </c>
      <c r="B255" s="16">
        <f>'[6]Covid Grants - Other'!D10</f>
        <v>0</v>
      </c>
      <c r="C255" s="16">
        <f>'[6]Covid Grants - Other'!E10</f>
        <v>0</v>
      </c>
      <c r="D255" s="16">
        <f>'[6]Covid Grants - Other'!F10</f>
        <v>0</v>
      </c>
      <c r="E255" s="16">
        <f>'[6]Covid Grants - Other'!G10</f>
        <v>0</v>
      </c>
      <c r="F255" s="16">
        <f>'[6]Covid Grants - Other'!H10</f>
        <v>0</v>
      </c>
      <c r="G255" s="23">
        <f>'[6]Covid Grants - Other'!I10</f>
        <v>0</v>
      </c>
      <c r="I255" s="2"/>
    </row>
    <row r="256" spans="1:9" x14ac:dyDescent="0.25">
      <c r="A256" s="12" t="s">
        <v>8</v>
      </c>
      <c r="B256" s="11">
        <f>'[6]Covid Grants - Other'!D14</f>
        <v>0</v>
      </c>
      <c r="C256" s="11">
        <f>'[6]Covid Grants - Other'!E14</f>
        <v>0</v>
      </c>
      <c r="D256" s="11">
        <f>'[6]Covid Grants - Other'!F14</f>
        <v>0</v>
      </c>
      <c r="E256" s="11">
        <f>'[6]Covid Grants - Other'!G14</f>
        <v>0</v>
      </c>
      <c r="F256" s="11">
        <f>'[6]Covid Grants - Other'!H14</f>
        <v>0</v>
      </c>
      <c r="G256" s="10">
        <f>'[6]Covid Grants - Other'!I14</f>
        <v>0</v>
      </c>
      <c r="H256" s="2"/>
      <c r="I256" s="2"/>
    </row>
    <row r="257" spans="1:9" x14ac:dyDescent="0.25">
      <c r="A257" s="20" t="s">
        <v>7</v>
      </c>
      <c r="B257" s="22">
        <f>'[6]Covid Grants - Other'!D17</f>
        <v>0</v>
      </c>
      <c r="C257" s="22">
        <f>'[6]Covid Grants - Other'!E17</f>
        <v>0</v>
      </c>
      <c r="D257" s="22">
        <f>'[6]Covid Grants - Other'!F17</f>
        <v>0</v>
      </c>
      <c r="E257" s="22">
        <f>'[6]Covid Grants - Other'!G17</f>
        <v>0</v>
      </c>
      <c r="F257" s="22">
        <f>'[6]Covid Grants - Other'!H17</f>
        <v>0</v>
      </c>
      <c r="G257" s="21">
        <f>'[6]Covid Grants - Other'!I17</f>
        <v>0</v>
      </c>
      <c r="H257" s="2"/>
      <c r="I257" s="2"/>
    </row>
    <row r="258" spans="1:9" x14ac:dyDescent="0.25">
      <c r="A258" s="20"/>
      <c r="B258" s="11"/>
      <c r="C258" s="11"/>
      <c r="D258" s="11"/>
      <c r="E258" s="11"/>
      <c r="F258" s="11"/>
      <c r="G258" s="10"/>
      <c r="H258" s="2"/>
      <c r="I258" s="2"/>
    </row>
    <row r="259" spans="1:9" x14ac:dyDescent="0.25">
      <c r="A259" s="19" t="s">
        <v>6</v>
      </c>
      <c r="B259" s="11">
        <f>'[6]Covid Grants - Other'!D172</f>
        <v>0</v>
      </c>
      <c r="C259" s="11">
        <f>'[6]Covid Grants - Other'!E172</f>
        <v>0</v>
      </c>
      <c r="D259" s="11">
        <f>'[6]Covid Grants - Other'!F172</f>
        <v>0</v>
      </c>
      <c r="E259" s="11">
        <f>'[6]Covid Grants - Other'!G172</f>
        <v>0</v>
      </c>
      <c r="F259" s="11">
        <f>'[6]Covid Grants - Other'!H172</f>
        <v>0</v>
      </c>
      <c r="G259" s="10">
        <f>'[6]Covid Grants - Other'!I172</f>
        <v>0</v>
      </c>
      <c r="H259" s="2"/>
      <c r="I259" s="2"/>
    </row>
    <row r="260" spans="1:9" x14ac:dyDescent="0.25">
      <c r="A260" s="12"/>
      <c r="B260" s="11"/>
      <c r="C260" s="11"/>
      <c r="D260" s="11"/>
      <c r="E260" s="11"/>
      <c r="F260" s="11"/>
      <c r="G260" s="10"/>
      <c r="H260" s="2"/>
      <c r="I260" s="2"/>
    </row>
    <row r="261" spans="1:9" x14ac:dyDescent="0.25">
      <c r="A261" s="12" t="s">
        <v>0</v>
      </c>
      <c r="B261" s="26">
        <f>'[6]Covid Grants - Other'!D174</f>
        <v>0</v>
      </c>
      <c r="C261" s="27">
        <f>'[6]Covid Grants - Other'!E174</f>
        <v>0</v>
      </c>
      <c r="D261" s="26">
        <f>'[6]Covid Grants - Other'!F174</f>
        <v>0</v>
      </c>
      <c r="E261" s="26">
        <f>'[6]Covid Grants - Other'!G174</f>
        <v>0</v>
      </c>
      <c r="F261" s="26">
        <f>'[6]Covid Grants - Other'!H174</f>
        <v>0</v>
      </c>
      <c r="G261" s="25">
        <f>'[6]Covid Grants - Other'!I174</f>
        <v>0</v>
      </c>
      <c r="H261" s="2" t="s">
        <v>9</v>
      </c>
      <c r="I261" s="2"/>
    </row>
    <row r="262" spans="1:9" x14ac:dyDescent="0.25">
      <c r="A262" s="12"/>
      <c r="B262" s="16"/>
      <c r="C262" s="17"/>
      <c r="D262" s="16"/>
      <c r="E262" s="16"/>
      <c r="F262" s="16"/>
      <c r="G262" s="23"/>
      <c r="H262" s="2"/>
      <c r="I262" s="2"/>
    </row>
    <row r="263" spans="1:9" x14ac:dyDescent="0.25">
      <c r="A263" s="24" t="str">
        <f>IF(ISBLANK('[6]Covid Grants - Other'!B177),"",'[6]Covid Grants - Other'!B177)</f>
        <v>Catch Up Premium</v>
      </c>
      <c r="B263" s="11"/>
      <c r="C263" s="11"/>
      <c r="D263" s="11"/>
      <c r="E263" s="11"/>
      <c r="F263" s="11"/>
      <c r="G263" s="10"/>
      <c r="H263" s="2"/>
      <c r="I263" s="2"/>
    </row>
    <row r="264" spans="1:9" x14ac:dyDescent="0.25">
      <c r="A264" s="12" t="s">
        <v>3</v>
      </c>
      <c r="B264" s="16">
        <f>'[6]Covid Grants - Other'!D180</f>
        <v>-8686</v>
      </c>
      <c r="C264" s="16">
        <f>'[6]Covid Grants - Other'!E180</f>
        <v>-8686</v>
      </c>
      <c r="D264" s="16">
        <f>'[6]Covid Grants - Other'!F180</f>
        <v>-344.44000000000051</v>
      </c>
      <c r="E264" s="16">
        <f>'[6]Covid Grants - Other'!G180</f>
        <v>-344.44000000000051</v>
      </c>
      <c r="F264" s="16">
        <f>'[6]Covid Grants - Other'!H180</f>
        <v>-344.44000000000051</v>
      </c>
      <c r="G264" s="23">
        <f>'[6]Covid Grants - Other'!I180</f>
        <v>-344.44000000000051</v>
      </c>
      <c r="I264" s="2"/>
    </row>
    <row r="265" spans="1:9" x14ac:dyDescent="0.25">
      <c r="A265" s="12" t="s">
        <v>8</v>
      </c>
      <c r="B265" s="11">
        <f>'[6]Covid Grants - Other'!D184</f>
        <v>0</v>
      </c>
      <c r="C265" s="11">
        <f>'[6]Covid Grants - Other'!E184</f>
        <v>0</v>
      </c>
      <c r="D265" s="11">
        <f>'[6]Covid Grants - Other'!F184</f>
        <v>0</v>
      </c>
      <c r="E265" s="11">
        <f>'[6]Covid Grants - Other'!G184</f>
        <v>0</v>
      </c>
      <c r="F265" s="11">
        <f>'[6]Covid Grants - Other'!H184</f>
        <v>0</v>
      </c>
      <c r="G265" s="10">
        <f>'[6]Covid Grants - Other'!I184</f>
        <v>0</v>
      </c>
      <c r="H265" s="2"/>
      <c r="I265" s="2"/>
    </row>
    <row r="266" spans="1:9" x14ac:dyDescent="0.25">
      <c r="A266" s="20" t="s">
        <v>7</v>
      </c>
      <c r="B266" s="22">
        <f>'[6]Covid Grants - Other'!D187</f>
        <v>-8686</v>
      </c>
      <c r="C266" s="22">
        <f>'[6]Covid Grants - Other'!E187</f>
        <v>-8686</v>
      </c>
      <c r="D266" s="22">
        <f>'[6]Covid Grants - Other'!F187</f>
        <v>-344.44000000000051</v>
      </c>
      <c r="E266" s="22">
        <f>'[6]Covid Grants - Other'!G187</f>
        <v>-344.44000000000051</v>
      </c>
      <c r="F266" s="22">
        <f>'[6]Covid Grants - Other'!H187</f>
        <v>-344.44000000000051</v>
      </c>
      <c r="G266" s="21">
        <f>'[6]Covid Grants - Other'!I187</f>
        <v>-344.44000000000051</v>
      </c>
      <c r="H266" s="2"/>
      <c r="I266" s="2"/>
    </row>
    <row r="267" spans="1:9" x14ac:dyDescent="0.25">
      <c r="A267" s="20"/>
      <c r="B267" s="11"/>
      <c r="C267" s="11"/>
      <c r="D267" s="11"/>
      <c r="E267" s="11"/>
      <c r="F267" s="11"/>
      <c r="G267" s="10"/>
      <c r="H267" s="2"/>
      <c r="I267" s="2"/>
    </row>
    <row r="268" spans="1:9" x14ac:dyDescent="0.25">
      <c r="A268" s="19" t="s">
        <v>6</v>
      </c>
      <c r="B268" s="11">
        <f>'[6]Covid Grants - Other'!D338</f>
        <v>0</v>
      </c>
      <c r="C268" s="11">
        <f>'[6]Covid Grants - Other'!E338</f>
        <v>8341.56</v>
      </c>
      <c r="D268" s="11">
        <f>'[6]Covid Grants - Other'!F338</f>
        <v>0</v>
      </c>
      <c r="E268" s="11">
        <f>'[6]Covid Grants - Other'!G338</f>
        <v>0</v>
      </c>
      <c r="F268" s="11">
        <f>'[6]Covid Grants - Other'!H338</f>
        <v>0</v>
      </c>
      <c r="G268" s="10">
        <f>'[6]Covid Grants - Other'!I338</f>
        <v>0</v>
      </c>
      <c r="H268" s="2"/>
      <c r="I268" s="2"/>
    </row>
    <row r="269" spans="1:9" x14ac:dyDescent="0.25">
      <c r="A269" s="12"/>
      <c r="B269" s="11"/>
      <c r="C269" s="11"/>
      <c r="D269" s="11"/>
      <c r="E269" s="11"/>
      <c r="F269" s="11"/>
      <c r="G269" s="10"/>
      <c r="H269" s="2"/>
      <c r="I269" s="2"/>
    </row>
    <row r="270" spans="1:9" x14ac:dyDescent="0.25">
      <c r="A270" s="12" t="s">
        <v>0</v>
      </c>
      <c r="B270" s="26">
        <f>'[6]Covid Grants - Other'!D340</f>
        <v>-8686</v>
      </c>
      <c r="C270" s="27">
        <f>'[6]Covid Grants - Other'!E340</f>
        <v>-344.44000000000051</v>
      </c>
      <c r="D270" s="26">
        <f>'[6]Covid Grants - Other'!F340</f>
        <v>-344.44000000000051</v>
      </c>
      <c r="E270" s="26">
        <f>'[6]Covid Grants - Other'!G340</f>
        <v>-344.44000000000051</v>
      </c>
      <c r="F270" s="26">
        <f>'[6]Covid Grants - Other'!H340</f>
        <v>-344.44000000000051</v>
      </c>
      <c r="G270" s="25">
        <f>'[6]Covid Grants - Other'!I340</f>
        <v>-344.44000000000051</v>
      </c>
      <c r="H270" s="2" t="s">
        <v>9</v>
      </c>
      <c r="I270" s="2"/>
    </row>
    <row r="271" spans="1:9" x14ac:dyDescent="0.25">
      <c r="A271" s="24"/>
      <c r="B271" s="11"/>
      <c r="C271" s="11"/>
      <c r="D271" s="11"/>
      <c r="E271" s="11"/>
      <c r="F271" s="11"/>
      <c r="G271" s="10"/>
      <c r="H271" s="2"/>
      <c r="I271" s="2"/>
    </row>
    <row r="272" spans="1:9" x14ac:dyDescent="0.25">
      <c r="A272" s="24" t="str">
        <f>IF(ISBLANK('[6]Covid Grants - Other'!B343),"",'[6]Covid Grants - Other'!B343)</f>
        <v>Recovery Premium 2023/24</v>
      </c>
      <c r="B272" s="11"/>
      <c r="C272" s="11"/>
      <c r="D272" s="11"/>
      <c r="E272" s="11"/>
      <c r="F272" s="11"/>
      <c r="G272" s="10"/>
      <c r="H272" s="2"/>
      <c r="I272" s="2"/>
    </row>
    <row r="273" spans="1:9" x14ac:dyDescent="0.25">
      <c r="A273" s="12" t="s">
        <v>3</v>
      </c>
      <c r="B273" s="16">
        <f>'[6]Covid Grants - Other'!D346</f>
        <v>0</v>
      </c>
      <c r="C273" s="16">
        <f>'[6]Covid Grants - Other'!E346</f>
        <v>0</v>
      </c>
      <c r="D273" s="16">
        <f>'[6]Covid Grants - Other'!F346</f>
        <v>0</v>
      </c>
      <c r="E273" s="16">
        <f>'[6]Covid Grants - Other'!G346</f>
        <v>0</v>
      </c>
      <c r="F273" s="16">
        <f>'[6]Covid Grants - Other'!H346</f>
        <v>0</v>
      </c>
      <c r="G273" s="23">
        <f>'[6]Covid Grants - Other'!I346</f>
        <v>0</v>
      </c>
      <c r="H273" s="2"/>
      <c r="I273" s="2"/>
    </row>
    <row r="274" spans="1:9" x14ac:dyDescent="0.25">
      <c r="A274" s="12" t="s">
        <v>8</v>
      </c>
      <c r="B274" s="11">
        <f>'[6]Covid Grants - Other'!D350</f>
        <v>0</v>
      </c>
      <c r="C274" s="11">
        <f>'[6]Covid Grants - Other'!E350</f>
        <v>0</v>
      </c>
      <c r="D274" s="11">
        <f>'[6]Covid Grants - Other'!F350</f>
        <v>0</v>
      </c>
      <c r="E274" s="11">
        <f>'[6]Covid Grants - Other'!G350</f>
        <v>0</v>
      </c>
      <c r="F274" s="11">
        <f>'[6]Covid Grants - Other'!H350</f>
        <v>0</v>
      </c>
      <c r="G274" s="10">
        <f>'[6]Covid Grants - Other'!I350</f>
        <v>0</v>
      </c>
      <c r="H274" s="2"/>
      <c r="I274" s="2"/>
    </row>
    <row r="275" spans="1:9" x14ac:dyDescent="0.25">
      <c r="A275" s="20" t="s">
        <v>7</v>
      </c>
      <c r="B275" s="22">
        <f>'[6]Covid Grants - Other'!D353</f>
        <v>0</v>
      </c>
      <c r="C275" s="22">
        <f>'[6]Covid Grants - Other'!E353</f>
        <v>0</v>
      </c>
      <c r="D275" s="22">
        <f>'[6]Covid Grants - Other'!F353</f>
        <v>0</v>
      </c>
      <c r="E275" s="22">
        <f>'[6]Covid Grants - Other'!G353</f>
        <v>0</v>
      </c>
      <c r="F275" s="22">
        <f>'[6]Covid Grants - Other'!H353</f>
        <v>0</v>
      </c>
      <c r="G275" s="21">
        <f>'[6]Covid Grants - Other'!I353</f>
        <v>0</v>
      </c>
      <c r="H275" s="2"/>
      <c r="I275" s="2"/>
    </row>
    <row r="276" spans="1:9" x14ac:dyDescent="0.25">
      <c r="A276" s="20"/>
      <c r="B276" s="11"/>
      <c r="C276" s="11"/>
      <c r="D276" s="11"/>
      <c r="E276" s="11"/>
      <c r="F276" s="11"/>
      <c r="G276" s="10"/>
      <c r="H276" s="2"/>
      <c r="I276" s="2"/>
    </row>
    <row r="277" spans="1:9" x14ac:dyDescent="0.25">
      <c r="A277" s="19" t="s">
        <v>6</v>
      </c>
      <c r="B277" s="11">
        <f>'[6]Covid Grants - Other'!D503</f>
        <v>0</v>
      </c>
      <c r="C277" s="11">
        <f>'[6]Covid Grants - Other'!E503</f>
        <v>0</v>
      </c>
      <c r="D277" s="11">
        <f>'[6]Covid Grants - Other'!F503</f>
        <v>0</v>
      </c>
      <c r="E277" s="11">
        <f>'[6]Covid Grants - Other'!G503</f>
        <v>0</v>
      </c>
      <c r="F277" s="11">
        <f>'[6]Covid Grants - Other'!H503</f>
        <v>0</v>
      </c>
      <c r="G277" s="10">
        <f>'[6]Covid Grants - Other'!I503</f>
        <v>0</v>
      </c>
      <c r="H277" s="2"/>
      <c r="I277" s="2"/>
    </row>
    <row r="278" spans="1:9" x14ac:dyDescent="0.25">
      <c r="A278" s="12"/>
      <c r="B278" s="11"/>
      <c r="C278" s="11"/>
      <c r="D278" s="11"/>
      <c r="E278" s="11"/>
      <c r="F278" s="11"/>
      <c r="G278" s="10"/>
      <c r="H278" s="2"/>
      <c r="I278" s="2"/>
    </row>
    <row r="279" spans="1:9" ht="13.8" thickBot="1" x14ac:dyDescent="0.3">
      <c r="A279" s="6" t="s">
        <v>0</v>
      </c>
      <c r="B279" s="4">
        <f>'[6]Covid Grants - Other'!D505</f>
        <v>0</v>
      </c>
      <c r="C279" s="5">
        <f>'[6]Covid Grants - Other'!E505</f>
        <v>0</v>
      </c>
      <c r="D279" s="4">
        <f>'[6]Covid Grants - Other'!F505</f>
        <v>0</v>
      </c>
      <c r="E279" s="4">
        <f>'[6]Covid Grants - Other'!G505</f>
        <v>0</v>
      </c>
      <c r="F279" s="4">
        <f>'[6]Covid Grants - Other'!H505</f>
        <v>0</v>
      </c>
      <c r="G279" s="3">
        <f>'[6]Covid Grants - Other'!I505</f>
        <v>0</v>
      </c>
      <c r="H279" s="2"/>
      <c r="I279" s="2"/>
    </row>
    <row r="280" spans="1:9" x14ac:dyDescent="0.25">
      <c r="I280" s="2"/>
    </row>
    <row r="281" spans="1:9" ht="13.8" thickBot="1" x14ac:dyDescent="0.3">
      <c r="A281" s="18"/>
      <c r="B281" s="16"/>
      <c r="C281" s="17"/>
      <c r="D281" s="16"/>
      <c r="E281" s="16"/>
      <c r="F281" s="16"/>
      <c r="G281" s="16"/>
      <c r="H281" s="2"/>
      <c r="I281" s="2"/>
    </row>
    <row r="282" spans="1:9" x14ac:dyDescent="0.25">
      <c r="A282" s="15" t="s">
        <v>5</v>
      </c>
      <c r="B282" s="14" t="s">
        <v>4</v>
      </c>
      <c r="C282" s="14" t="s">
        <v>4</v>
      </c>
      <c r="D282" s="14" t="s">
        <v>4</v>
      </c>
      <c r="E282" s="14" t="s">
        <v>4</v>
      </c>
      <c r="F282" s="14" t="s">
        <v>4</v>
      </c>
      <c r="G282" s="13" t="s">
        <v>4</v>
      </c>
      <c r="H282" s="2"/>
      <c r="I282" s="2"/>
    </row>
    <row r="283" spans="1:9" x14ac:dyDescent="0.25">
      <c r="A283" s="12" t="s">
        <v>3</v>
      </c>
      <c r="B283" s="8">
        <v>0</v>
      </c>
      <c r="C283" s="11">
        <f>B286</f>
        <v>0</v>
      </c>
      <c r="D283" s="11">
        <f>C286</f>
        <v>0</v>
      </c>
      <c r="E283" s="11">
        <f>D286</f>
        <v>0</v>
      </c>
      <c r="F283" s="11">
        <f>E286</f>
        <v>0</v>
      </c>
      <c r="G283" s="10">
        <f>F286</f>
        <v>0</v>
      </c>
      <c r="I283" s="2"/>
    </row>
    <row r="284" spans="1:9" x14ac:dyDescent="0.25">
      <c r="A284" s="9" t="s">
        <v>2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7">
        <v>0</v>
      </c>
      <c r="H284" s="2"/>
      <c r="I284" s="2"/>
    </row>
    <row r="285" spans="1:9" x14ac:dyDescent="0.25">
      <c r="A285" s="9" t="s">
        <v>1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7">
        <v>0</v>
      </c>
      <c r="H285" s="2"/>
      <c r="I285" s="2"/>
    </row>
    <row r="286" spans="1:9" ht="13.8" thickBot="1" x14ac:dyDescent="0.3">
      <c r="A286" s="6" t="s">
        <v>0</v>
      </c>
      <c r="B286" s="4">
        <f t="shared" ref="B286:G286" si="22">SUM(B283:B285)</f>
        <v>0</v>
      </c>
      <c r="C286" s="5">
        <f t="shared" si="22"/>
        <v>0</v>
      </c>
      <c r="D286" s="4">
        <f t="shared" si="22"/>
        <v>0</v>
      </c>
      <c r="E286" s="4">
        <f t="shared" si="22"/>
        <v>0</v>
      </c>
      <c r="F286" s="4">
        <f t="shared" si="22"/>
        <v>0</v>
      </c>
      <c r="G286" s="3">
        <f t="shared" si="22"/>
        <v>0</v>
      </c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  <row r="310" spans="1:9" x14ac:dyDescent="0.25">
      <c r="A310" s="2"/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2"/>
      <c r="B311" s="2"/>
      <c r="C311" s="2"/>
      <c r="D311" s="2"/>
      <c r="E311" s="2"/>
      <c r="F311" s="2"/>
      <c r="G311" s="2"/>
      <c r="H311" s="2"/>
      <c r="I311" s="2"/>
    </row>
    <row r="312" spans="1:9" x14ac:dyDescent="0.25">
      <c r="A312" s="2"/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2"/>
      <c r="B313" s="2"/>
      <c r="C313" s="2"/>
      <c r="D313" s="2"/>
      <c r="E313" s="2"/>
      <c r="F313" s="2"/>
      <c r="G313" s="2"/>
    </row>
  </sheetData>
  <sheetProtection algorithmName="SHA-512" hashValue="yQMcmnLH6Set/PYWLk7lMeDuDL4xHgruEugeCSDzv6pnnarufdh28MBnSkJY2WOFUJJsLKUwScun+vDvmWgXRQ==" saltValue="E2we22d9EjqJJO9S35fuOw==" spinCount="100000" sheet="1" formatCells="0"/>
  <mergeCells count="2">
    <mergeCell ref="J13:Q13"/>
    <mergeCell ref="J14:Q14"/>
  </mergeCells>
  <conditionalFormatting sqref="H14">
    <cfRule type="containsText" dxfId="203" priority="67" operator="containsText" text="INCORRECT">
      <formula>NOT(ISERROR(SEARCH("INCORRECT",H14)))</formula>
    </cfRule>
    <cfRule type="containsText" dxfId="202" priority="68" operator="containsText" text="CORRECT">
      <formula>NOT(ISERROR(SEARCH("CORRECT",H14)))</formula>
    </cfRule>
  </conditionalFormatting>
  <conditionalFormatting sqref="B97:F97">
    <cfRule type="cellIs" dxfId="201" priority="66" operator="greaterThan">
      <formula>0</formula>
    </cfRule>
  </conditionalFormatting>
  <conditionalFormatting sqref="B110:G110">
    <cfRule type="cellIs" dxfId="200" priority="65" operator="greaterThan">
      <formula>0</formula>
    </cfRule>
  </conditionalFormatting>
  <conditionalFormatting sqref="B126:G126">
    <cfRule type="cellIs" dxfId="199" priority="64" operator="greaterThan">
      <formula>0</formula>
    </cfRule>
  </conditionalFormatting>
  <conditionalFormatting sqref="B139:G139">
    <cfRule type="cellIs" dxfId="198" priority="63" operator="greaterThan">
      <formula>0</formula>
    </cfRule>
  </conditionalFormatting>
  <conditionalFormatting sqref="B152:G152">
    <cfRule type="cellIs" dxfId="197" priority="62" operator="greaterThan">
      <formula>0</formula>
    </cfRule>
  </conditionalFormatting>
  <conditionalFormatting sqref="B165:F165">
    <cfRule type="cellIs" dxfId="196" priority="61" operator="greaterThan">
      <formula>0</formula>
    </cfRule>
  </conditionalFormatting>
  <conditionalFormatting sqref="B177:F177">
    <cfRule type="cellIs" dxfId="195" priority="60" operator="greaterThan">
      <formula>0</formula>
    </cfRule>
  </conditionalFormatting>
  <conditionalFormatting sqref="B188:F188">
    <cfRule type="cellIs" dxfId="194" priority="59" operator="greaterThan">
      <formula>0</formula>
    </cfRule>
  </conditionalFormatting>
  <conditionalFormatting sqref="B200:G200">
    <cfRule type="cellIs" dxfId="193" priority="58" operator="greaterThan">
      <formula>0</formula>
    </cfRule>
  </conditionalFormatting>
  <conditionalFormatting sqref="B228:F228">
    <cfRule type="cellIs" dxfId="192" priority="57" operator="greaterThan">
      <formula>0</formula>
    </cfRule>
  </conditionalFormatting>
  <conditionalFormatting sqref="B79:G79">
    <cfRule type="cellIs" dxfId="191" priority="56" operator="greaterThan">
      <formula>0</formula>
    </cfRule>
  </conditionalFormatting>
  <conditionalFormatting sqref="B81:G81 B82">
    <cfRule type="cellIs" dxfId="190" priority="55" operator="greaterThan">
      <formula>0</formula>
    </cfRule>
  </conditionalFormatting>
  <conditionalFormatting sqref="B15">
    <cfRule type="cellIs" dxfId="189" priority="54" operator="greaterThan">
      <formula>0</formula>
    </cfRule>
  </conditionalFormatting>
  <conditionalFormatting sqref="C15:G15">
    <cfRule type="cellIs" dxfId="188" priority="53" operator="greaterThan">
      <formula>0</formula>
    </cfRule>
  </conditionalFormatting>
  <conditionalFormatting sqref="G165">
    <cfRule type="cellIs" dxfId="187" priority="52" operator="greaterThan">
      <formula>0</formula>
    </cfRule>
  </conditionalFormatting>
  <conditionalFormatting sqref="G177">
    <cfRule type="cellIs" dxfId="186" priority="51" operator="greaterThan">
      <formula>0</formula>
    </cfRule>
  </conditionalFormatting>
  <conditionalFormatting sqref="G188">
    <cfRule type="cellIs" dxfId="185" priority="50" operator="greaterThan">
      <formula>0</formula>
    </cfRule>
  </conditionalFormatting>
  <conditionalFormatting sqref="G228">
    <cfRule type="cellIs" dxfId="184" priority="49" operator="greaterThan">
      <formula>0</formula>
    </cfRule>
  </conditionalFormatting>
  <conditionalFormatting sqref="G97">
    <cfRule type="cellIs" dxfId="183" priority="48" operator="greaterThan">
      <formula>0</formula>
    </cfRule>
  </conditionalFormatting>
  <conditionalFormatting sqref="B219:G219">
    <cfRule type="cellIs" dxfId="182" priority="47" operator="greaterThan">
      <formula>0</formula>
    </cfRule>
  </conditionalFormatting>
  <conditionalFormatting sqref="B210:G210">
    <cfRule type="cellIs" dxfId="181" priority="46" operator="greaterThan">
      <formula>0</formula>
    </cfRule>
  </conditionalFormatting>
  <conditionalFormatting sqref="J230:J253">
    <cfRule type="expression" dxfId="180" priority="43">
      <formula>AND(N230=1,K230="")</formula>
    </cfRule>
    <cfRule type="expression" dxfId="179" priority="44">
      <formula>AND(ABS(J230)&gt;0.2499,K230="")</formula>
    </cfRule>
    <cfRule type="expression" dxfId="178" priority="45">
      <formula>AND(ABS(J230)&gt;0.2499,K230&lt;&gt;"")</formula>
    </cfRule>
  </conditionalFormatting>
  <conditionalFormatting sqref="B240:G240">
    <cfRule type="cellIs" dxfId="177" priority="42" operator="greaterThan">
      <formula>0</formula>
    </cfRule>
  </conditionalFormatting>
  <conditionalFormatting sqref="J254:J262">
    <cfRule type="expression" dxfId="176" priority="39">
      <formula>AND(N254=1,K254="")</formula>
    </cfRule>
    <cfRule type="expression" dxfId="175" priority="40">
      <formula>AND(ABS(J254)&gt;0.2499,K254="")</formula>
    </cfRule>
    <cfRule type="expression" dxfId="174" priority="41">
      <formula>AND(ABS(J254)&gt;0.2499,K254&lt;&gt;"")</formula>
    </cfRule>
  </conditionalFormatting>
  <conditionalFormatting sqref="B281:F281">
    <cfRule type="cellIs" dxfId="173" priority="38" operator="greaterThan">
      <formula>0</formula>
    </cfRule>
  </conditionalFormatting>
  <conditionalFormatting sqref="G281">
    <cfRule type="cellIs" dxfId="172" priority="37" operator="greaterThan">
      <formula>0</formula>
    </cfRule>
  </conditionalFormatting>
  <conditionalFormatting sqref="B262:G262">
    <cfRule type="cellIs" dxfId="171" priority="36" operator="greaterThan">
      <formula>0</formula>
    </cfRule>
  </conditionalFormatting>
  <conditionalFormatting sqref="B286:G286">
    <cfRule type="cellIs" dxfId="170" priority="35" operator="greaterThan">
      <formula>0</formula>
    </cfRule>
  </conditionalFormatting>
  <conditionalFormatting sqref="J25:J37">
    <cfRule type="expression" dxfId="169" priority="32">
      <formula>AND(N25=1,K25="")</formula>
    </cfRule>
    <cfRule type="expression" dxfId="168" priority="33">
      <formula>AND(ABS(J25)&gt;0.2499,K25="")</formula>
    </cfRule>
    <cfRule type="expression" dxfId="167" priority="34">
      <formula>AND(ABS(J25)&gt;0.2499,K25&lt;&gt;"")</formula>
    </cfRule>
  </conditionalFormatting>
  <conditionalFormatting sqref="J25:J37">
    <cfRule type="expression" dxfId="166" priority="31">
      <formula>AND(N25=0,K25&lt;&gt;"")</formula>
    </cfRule>
  </conditionalFormatting>
  <conditionalFormatting sqref="J44:J74">
    <cfRule type="expression" dxfId="165" priority="28">
      <formula>AND(N44=1,K44="")</formula>
    </cfRule>
    <cfRule type="expression" dxfId="164" priority="29">
      <formula>AND(ABS(J44)&gt;0.2499,K44="")</formula>
    </cfRule>
    <cfRule type="expression" dxfId="163" priority="30">
      <formula>AND(ABS(J44)&gt;0.2499,K44&lt;&gt;"")</formula>
    </cfRule>
  </conditionalFormatting>
  <conditionalFormatting sqref="J44:J74">
    <cfRule type="expression" dxfId="162" priority="27">
      <formula>AND(N44=0,K44&lt;&gt;"")</formula>
    </cfRule>
  </conditionalFormatting>
  <conditionalFormatting sqref="C157:G157">
    <cfRule type="cellIs" dxfId="161" priority="26" operator="greaterThan">
      <formula>0</formula>
    </cfRule>
  </conditionalFormatting>
  <conditionalFormatting sqref="B157">
    <cfRule type="cellIs" dxfId="160" priority="25" operator="greaterThan">
      <formula>0</formula>
    </cfRule>
  </conditionalFormatting>
  <conditionalFormatting sqref="C170:G170">
    <cfRule type="cellIs" dxfId="159" priority="24" operator="greaterThan">
      <formula>0</formula>
    </cfRule>
  </conditionalFormatting>
  <conditionalFormatting sqref="B170">
    <cfRule type="cellIs" dxfId="158" priority="23" operator="greaterThan">
      <formula>0</formula>
    </cfRule>
  </conditionalFormatting>
  <conditionalFormatting sqref="C182:G182">
    <cfRule type="cellIs" dxfId="157" priority="22" operator="greaterThan">
      <formula>0</formula>
    </cfRule>
  </conditionalFormatting>
  <conditionalFormatting sqref="B182">
    <cfRule type="cellIs" dxfId="156" priority="21" operator="greaterThan">
      <formula>0</formula>
    </cfRule>
  </conditionalFormatting>
  <conditionalFormatting sqref="C193:G193">
    <cfRule type="cellIs" dxfId="155" priority="20" operator="greaterThan">
      <formula>0</formula>
    </cfRule>
  </conditionalFormatting>
  <conditionalFormatting sqref="B193">
    <cfRule type="cellIs" dxfId="154" priority="19" operator="greaterThan">
      <formula>0</formula>
    </cfRule>
  </conditionalFormatting>
  <conditionalFormatting sqref="C204:G204">
    <cfRule type="cellIs" dxfId="153" priority="18" operator="greaterThan">
      <formula>0</formula>
    </cfRule>
  </conditionalFormatting>
  <conditionalFormatting sqref="B204">
    <cfRule type="cellIs" dxfId="152" priority="17" operator="greaterThan">
      <formula>0</formula>
    </cfRule>
  </conditionalFormatting>
  <conditionalFormatting sqref="C213:G213">
    <cfRule type="cellIs" dxfId="151" priority="16" operator="greaterThan">
      <formula>0</formula>
    </cfRule>
  </conditionalFormatting>
  <conditionalFormatting sqref="B213">
    <cfRule type="cellIs" dxfId="150" priority="15" operator="greaterThan">
      <formula>0</formula>
    </cfRule>
  </conditionalFormatting>
  <conditionalFormatting sqref="C222:G222">
    <cfRule type="cellIs" dxfId="149" priority="14" operator="greaterThan">
      <formula>0</formula>
    </cfRule>
  </conditionalFormatting>
  <conditionalFormatting sqref="B222">
    <cfRule type="cellIs" dxfId="148" priority="13" operator="greaterThan">
      <formula>0</formula>
    </cfRule>
  </conditionalFormatting>
  <conditionalFormatting sqref="B233:C233">
    <cfRule type="cellIs" dxfId="147" priority="12" operator="greaterThan">
      <formula>0</formula>
    </cfRule>
  </conditionalFormatting>
  <conditionalFormatting sqref="B252:G252">
    <cfRule type="cellIs" dxfId="146" priority="11" operator="greaterThan">
      <formula>0</formula>
    </cfRule>
  </conditionalFormatting>
  <conditionalFormatting sqref="B244:D244">
    <cfRule type="cellIs" dxfId="145" priority="10" operator="greaterThan">
      <formula>0</formula>
    </cfRule>
  </conditionalFormatting>
  <conditionalFormatting sqref="B261:G261">
    <cfRule type="cellIs" dxfId="144" priority="9" operator="greaterThan">
      <formula>0</formula>
    </cfRule>
  </conditionalFormatting>
  <conditionalFormatting sqref="B255:G255">
    <cfRule type="cellIs" dxfId="143" priority="8" operator="greaterThan">
      <formula>0</formula>
    </cfRule>
  </conditionalFormatting>
  <conditionalFormatting sqref="B270:G270">
    <cfRule type="cellIs" dxfId="142" priority="7" operator="greaterThan">
      <formula>0</formula>
    </cfRule>
  </conditionalFormatting>
  <conditionalFormatting sqref="B264:G264">
    <cfRule type="cellIs" dxfId="141" priority="6" operator="greaterThan">
      <formula>0</formula>
    </cfRule>
  </conditionalFormatting>
  <conditionalFormatting sqref="B279:G279">
    <cfRule type="cellIs" dxfId="140" priority="5" operator="greaterThan">
      <formula>0</formula>
    </cfRule>
  </conditionalFormatting>
  <conditionalFormatting sqref="B273:G273">
    <cfRule type="cellIs" dxfId="139" priority="4" operator="greaterThan">
      <formula>0</formula>
    </cfRule>
  </conditionalFormatting>
  <conditionalFormatting sqref="B160:G160">
    <cfRule type="cellIs" dxfId="138" priority="3" operator="greaterThan">
      <formula>0</formula>
    </cfRule>
  </conditionalFormatting>
  <conditionalFormatting sqref="B235:C235">
    <cfRule type="cellIs" dxfId="137" priority="2" operator="greaterThan">
      <formula>0</formula>
    </cfRule>
  </conditionalFormatting>
  <conditionalFormatting sqref="B247:D247">
    <cfRule type="cellIs" dxfId="136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scale="55" fitToHeight="0" orientation="landscape" horizontalDpi="90" verticalDpi="9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6600"/>
    <pageSetUpPr fitToPage="1"/>
  </sheetPr>
  <dimension ref="A1:Q313"/>
  <sheetViews>
    <sheetView showGridLines="0" showRowColHeaders="0" zoomScaleNormal="100" workbookViewId="0">
      <pane ySplit="4" topLeftCell="A71" activePane="bottomLeft" state="frozen"/>
      <selection pane="bottomLeft" activeCell="G81" sqref="G81"/>
    </sheetView>
  </sheetViews>
  <sheetFormatPr defaultColWidth="8" defaultRowHeight="13.2" x14ac:dyDescent="0.25"/>
  <cols>
    <col min="1" max="1" width="52.6640625" style="1" customWidth="1"/>
    <col min="2" max="7" width="11" style="1" customWidth="1"/>
    <col min="8" max="8" width="39" style="1" customWidth="1"/>
    <col min="9" max="9" width="3.109375" style="1" customWidth="1"/>
    <col min="10" max="10" width="13.33203125" style="1" customWidth="1"/>
    <col min="11" max="11" width="8" style="1"/>
    <col min="12" max="12" width="8" style="1" hidden="1" customWidth="1"/>
    <col min="13" max="13" width="8.44140625" style="1" hidden="1" customWidth="1"/>
    <col min="14" max="14" width="8" style="1" hidden="1" customWidth="1"/>
    <col min="15" max="16384" width="8" style="1"/>
  </cols>
  <sheetData>
    <row r="1" spans="1:17" ht="15.6" x14ac:dyDescent="0.3">
      <c r="A1" s="140" t="s">
        <v>141</v>
      </c>
      <c r="B1" s="139"/>
      <c r="C1" s="138"/>
      <c r="D1" s="138"/>
      <c r="E1" s="138"/>
      <c r="F1" s="138"/>
      <c r="G1" s="138"/>
    </row>
    <row r="2" spans="1:17" x14ac:dyDescent="0.25">
      <c r="J2" s="86" t="s">
        <v>140</v>
      </c>
    </row>
    <row r="3" spans="1:17" x14ac:dyDescent="0.25">
      <c r="A3" s="137" t="s">
        <v>139</v>
      </c>
      <c r="B3" s="131" t="s">
        <v>138</v>
      </c>
      <c r="C3" s="131" t="s">
        <v>137</v>
      </c>
      <c r="D3" s="131" t="s">
        <v>136</v>
      </c>
      <c r="E3" s="131" t="s">
        <v>135</v>
      </c>
      <c r="F3" s="131" t="s">
        <v>134</v>
      </c>
      <c r="G3" s="131" t="s">
        <v>133</v>
      </c>
      <c r="J3" s="136" t="s">
        <v>132</v>
      </c>
      <c r="K3" s="135" t="s">
        <v>131</v>
      </c>
      <c r="L3" s="134"/>
      <c r="M3" s="134"/>
      <c r="N3" s="134"/>
      <c r="O3" s="134"/>
      <c r="P3" s="133"/>
    </row>
    <row r="4" spans="1:17" ht="13.8" thickBot="1" x14ac:dyDescent="0.3">
      <c r="A4" s="132"/>
      <c r="B4" s="131" t="s">
        <v>130</v>
      </c>
      <c r="C4" s="130" t="s">
        <v>2</v>
      </c>
      <c r="D4" s="130" t="s">
        <v>129</v>
      </c>
      <c r="E4" s="130" t="s">
        <v>129</v>
      </c>
      <c r="F4" s="130" t="s">
        <v>129</v>
      </c>
      <c r="G4" s="130" t="s">
        <v>129</v>
      </c>
      <c r="J4" s="129" t="s">
        <v>128</v>
      </c>
      <c r="K4" s="128" t="s">
        <v>127</v>
      </c>
      <c r="P4" s="127"/>
    </row>
    <row r="5" spans="1:17" ht="13.5" customHeight="1" x14ac:dyDescent="0.25">
      <c r="A5" s="114" t="s">
        <v>126</v>
      </c>
      <c r="B5" s="126">
        <v>307</v>
      </c>
      <c r="C5" s="125">
        <f>SUM('[7]2 - Pupil No.'!B7:B13)</f>
        <v>313</v>
      </c>
      <c r="D5" s="125">
        <f>SUM('[7]2 - Pupil No.'!C7:C13)</f>
        <v>311</v>
      </c>
      <c r="E5" s="125">
        <f>SUM('[7]2 - Pupil No.'!D7:D13)</f>
        <v>315</v>
      </c>
      <c r="F5" s="125">
        <f>SUM('[7]2 - Pupil No.'!E7:E13)</f>
        <v>315</v>
      </c>
      <c r="G5" s="124">
        <f>SUM('[7]2 - Pupil No.'!F7:F13)</f>
        <v>316</v>
      </c>
      <c r="H5" s="98" t="s">
        <v>122</v>
      </c>
    </row>
    <row r="6" spans="1:17" ht="13.5" customHeight="1" x14ac:dyDescent="0.25">
      <c r="A6" s="9"/>
      <c r="B6" s="120"/>
      <c r="C6" s="118"/>
      <c r="D6" s="118"/>
      <c r="E6" s="118"/>
      <c r="F6" s="118"/>
      <c r="G6" s="117"/>
    </row>
    <row r="7" spans="1:17" ht="13.5" customHeight="1" x14ac:dyDescent="0.25">
      <c r="A7" s="9" t="s">
        <v>125</v>
      </c>
      <c r="B7" s="119">
        <v>0</v>
      </c>
      <c r="C7" s="118">
        <f>SUM('[7]2 - Pupil No.'!B14:B18)</f>
        <v>0</v>
      </c>
      <c r="D7" s="118">
        <f>SUM('[7]2 - Pupil No.'!C14:C18)</f>
        <v>0</v>
      </c>
      <c r="E7" s="118">
        <f>SUM('[7]2 - Pupil No.'!D14:D18)</f>
        <v>0</v>
      </c>
      <c r="F7" s="118">
        <f>SUM('[7]2 - Pupil No.'!E14:E18)</f>
        <v>0</v>
      </c>
      <c r="G7" s="117">
        <f>SUM('[7]2 - Pupil No.'!F14:F18)</f>
        <v>0</v>
      </c>
      <c r="H7" s="98" t="s">
        <v>122</v>
      </c>
    </row>
    <row r="8" spans="1:17" ht="13.5" customHeight="1" x14ac:dyDescent="0.25">
      <c r="A8" s="9"/>
      <c r="B8" s="120"/>
      <c r="C8" s="118"/>
      <c r="D8" s="118"/>
      <c r="E8" s="118"/>
      <c r="F8" s="118"/>
      <c r="G8" s="117"/>
    </row>
    <row r="9" spans="1:17" ht="13.5" customHeight="1" x14ac:dyDescent="0.25">
      <c r="A9" s="9" t="s">
        <v>124</v>
      </c>
      <c r="B9" s="123">
        <v>0</v>
      </c>
      <c r="C9" s="122">
        <f>'[7]2 - Pupil No.'!B48</f>
        <v>0</v>
      </c>
      <c r="D9" s="122">
        <f>'[7]2 - Pupil No.'!C48</f>
        <v>0</v>
      </c>
      <c r="E9" s="122">
        <f>'[7]2 - Pupil No.'!D48</f>
        <v>0</v>
      </c>
      <c r="F9" s="122">
        <f>'[7]2 - Pupil No.'!E48</f>
        <v>0</v>
      </c>
      <c r="G9" s="121">
        <f>'[7]2 - Pupil No.'!F48</f>
        <v>0</v>
      </c>
      <c r="H9" s="98" t="s">
        <v>122</v>
      </c>
    </row>
    <row r="10" spans="1:17" ht="13.5" customHeight="1" x14ac:dyDescent="0.25">
      <c r="A10" s="9"/>
      <c r="B10" s="120"/>
      <c r="C10" s="118"/>
      <c r="D10" s="118"/>
      <c r="E10" s="118"/>
      <c r="F10" s="118"/>
      <c r="G10" s="117"/>
    </row>
    <row r="11" spans="1:17" ht="13.5" customHeight="1" x14ac:dyDescent="0.25">
      <c r="A11" s="9" t="s">
        <v>123</v>
      </c>
      <c r="B11" s="119">
        <v>0</v>
      </c>
      <c r="C11" s="118">
        <f>'[7]2 - Pupil No.'!B53</f>
        <v>0</v>
      </c>
      <c r="D11" s="118">
        <f>'[7]2 - Pupil No.'!C53</f>
        <v>0</v>
      </c>
      <c r="E11" s="118">
        <f>'[7]2 - Pupil No.'!D53</f>
        <v>0</v>
      </c>
      <c r="F11" s="118">
        <f>'[7]2 - Pupil No.'!E53</f>
        <v>0</v>
      </c>
      <c r="G11" s="117">
        <f>'[7]2 - Pupil No.'!F53</f>
        <v>0</v>
      </c>
      <c r="H11" s="98" t="s">
        <v>122</v>
      </c>
    </row>
    <row r="12" spans="1:17" ht="13.5" customHeight="1" thickBot="1" x14ac:dyDescent="0.3">
      <c r="A12" s="72"/>
      <c r="B12" s="105"/>
      <c r="C12" s="116"/>
      <c r="D12" s="116"/>
      <c r="E12" s="116"/>
      <c r="F12" s="116"/>
      <c r="G12" s="115"/>
    </row>
    <row r="13" spans="1:17" x14ac:dyDescent="0.25">
      <c r="A13" s="114"/>
      <c r="B13" s="113" t="s">
        <v>4</v>
      </c>
      <c r="C13" s="113" t="s">
        <v>4</v>
      </c>
      <c r="D13" s="113" t="s">
        <v>4</v>
      </c>
      <c r="E13" s="113" t="s">
        <v>4</v>
      </c>
      <c r="F13" s="113" t="s">
        <v>4</v>
      </c>
      <c r="G13" s="112" t="s">
        <v>4</v>
      </c>
      <c r="H13" s="111" t="s">
        <v>121</v>
      </c>
      <c r="J13" s="141" t="s">
        <v>120</v>
      </c>
      <c r="K13" s="141"/>
      <c r="L13" s="141"/>
      <c r="M13" s="141"/>
      <c r="N13" s="141"/>
      <c r="O13" s="141"/>
      <c r="P13" s="141"/>
      <c r="Q13" s="141"/>
    </row>
    <row r="14" spans="1:17" x14ac:dyDescent="0.25">
      <c r="A14" s="9"/>
      <c r="B14" s="109"/>
      <c r="C14" s="109"/>
      <c r="D14" s="109"/>
      <c r="E14" s="109"/>
      <c r="F14" s="109"/>
      <c r="G14" s="108"/>
      <c r="H14" s="110" t="str">
        <f>IF(OR([7]Validation!F9="INCORRECT",[7]Validation!D13="NOT ENTERED",[7]Validation!E18="NOT ENTERED",[7]Validation!F10="INCORRECT",[7]Validation!E22="NOT ENTERED",[7]Validation!L11="NOT ENTERED",[7]Validation!L12="NOT ENTERED",[7]Validation!L13="NOT ENTERED",[7]Validation!L14="NOT ENTERED",[7]Validation!L15="NOT ENTERED",[7]Validation!L16="NOT ENTERED",[7]Validation!L17="NOT ENTERED",[7]Validation!L18="NOT ENTERED", [7]Validation!L19="NOT ENTERED",[7]Validation!L20="NOT ENTERED",[7]Validation!L21="NOT ENTERED",[7]Validation!L22="NOT ENTERED",[7]Validation!L23="NOT ENTERED",[7]Validation!L24="NOT ENTERED",[7]Validation!L25="NOT ENTERED",[7]Validation!E41="NOT ENTERED",[7]Validation!F41="NOT ENTERED",[7]Validation!G41="NOT ENTERED",[7]Validation!H41="NOT ENTERED",[7]Validation!I41="NOT ENTERED", [7]Validation!D32="NOT ENTERED",[7]Validation!E32="NOT ENTERED",[7]Validation!F32="NOT ENTERED",[7]Validation!G32="NOT ENTERED",[7]Validation!H32="NOT ENTERED",[7]Validation!D36="NOT ENTERED",[7]Validation!E36="NOT ENTERED",[7]Validation!F36="NOT ENTERED",[7]Validation!G36="NOT ENTERED",[7]Validation!H36="NOT ENTERED",[7]Validation!I36="NOT ENTERED", [7]Validation!D37="NOT ENTERED",[7]Validation!E37="NOT ENTERED",[7]Validation!F37="NOT ENTERED",[7]Validation!G37="NOT ENTERED",[7]Validation!H37="NOT ENTERED",[7]Validation!I37="NOT ENTERED",[7]Validation!D38="NOT ENTERED",[7]Validation!E38="NOT ENTERED",[7]Validation!F38="NOT ENTERED",[7]Validation!G38="NOT ENTERED",[7]Validation!H38="NOT ENTERED",[7]Validation!I38="NOT ENTERED", [7]Validation!D39="NOT ENTERED",[7]Validation!E39="NOT ENTERED",[7]Validation!F39="NOT ENTERED",[7]Validation!G39="NOT ENTERED",[7]Validation!H39="NOT ENTERED",[7]Validation!I39="NOT ENTERED",[7]Validation!D40="NOT ENTERED",[7]Validation!E40="NOT ENTERED",[7]Validation!F40="NOT ENTERED",[7]Validation!G40="NOT ENTERED",[7]Validation!H40="NOT ENTERED",[7]Validation!I40="NOT ENTERED",[7]Validation!D41="NOT ENTERED",[7]Validation!E41="NOT ENTERED",[7]Validation!F41="NOT ENTERED",[7]Validation!G41="NOT ENTERED",[7]Validation!H41="NOT ENTERED",[7]Validation!I41="NOT ENTERED",[7]Validation!D42="NOT ENTERED",[7]Validation!E42="NOT ENTERED",[7]Validation!F42="NOT ENTERED",[7]Validation!G42="NOT ENTERED",[7]Validation!H42="NOT ENTERED",[7]Validation!I42="NOT ENTERED",[7]Validation!D43="NOT ENTERED",[7]Validation!E43="NOT ENTERED",[7]Validation!F43="NOT ENTERED",[7]Validation!G43="NOT ENTERED",[7]Validation!H43="NOT ENTERED",[7]Validation!I43="NOT ENTERED", [7]Validation!D44="NOT ENTERED",[7]Validation!E44="NOT ENTERED",[7]Validation!F44="NOT ENTERED",[7]Validation!G44="NOT ENTERED",[7]Validation!H44="NOT ENTERED",[7]Validation!I44="NOT ENTERED", [7]Validation!D45="NOT ENTERED",[7]Validation!E45="NOT ENTERED",[7]Validation!F45="NOT ENTERED",[7]Validation!G45="NOT ENTERED",[7]Validation!H45="NOT ENTERED",[7]Validation!I45="NOT ENTERED", [7]Validation!D46="NOT ENTERED",[7]Validation!E46="NOT ENTERED",[7]Validation!F46="NOT ENTERED",[7]Validation!G46="NOT ENTERED",[7]Validation!H46="NOT ENTERED",[7]Validation!I46="NOT ENTERED",[7]Validation!D47="NOT ENTERED",[7]Validation!E47="NOT ENTERED",[7]Validation!F47="NOT ENTERED",[7]Validation!G47="NOT ENTERED",[7]Validation!H47="NOT ENTERED",[7]Validation!I47="NOT ENTERED",[7]Validation!D48="NOT ENTERED",[7]Validation!E48="NOT ENTERED",[7]Validation!F48="NOT ENTERED",[7]Validation!G48="NOT ENTERED",[7]Validation!H48="NOT ENTERED",[7]Validation!I48="NOT ENTERED",[7]Validation!D49="NOT ENTERED",[7]Validation!E49="NOT ENTERED",[7]Validation!F49="NOT ENTERED",[7]Validation!G49="NOT ENTERED",[7]Validation!H49="NOT ENTERED",[7]Validation!I49="NOT ENTERED",[7]Validation!D50="NOT ENTERED",[7]Validation!E50="NOT ENTERED",[7]Validation!F50="NOT ENTERED",[7]Validation!G50="NOT ENTERED",[7]Validation!H50="NOT ENTERED",[7]Validation!I50="NOT ENTERED",[7]Validation!D51="NOT ENTERED",[7]Validation!E51="NOT ENTERED",[7]Validation!F51="NOT ENTERED",[7]Validation!G51="NOT ENTERED",[7]Validation!H51="NOT ENTERED",[7]Validation!I51="NOT ENTERED",[7]Validation!D26="Incorrect account codes used",[7]Validation!D56="NOT ENTERED",[7]Validation!E56="NOT ENTERED",[7]Validation!F56="NOT ENTERED",[7]Validation!G56="NOT ENTERED",[7]Validation!H56="NOT ENTERED",[7]Validation!D57="NOT ENTERED",[7]Validation!E57="NOT ENTERED",[7]Validation!F57="NOT ENTERED",[7]Validation!G57="NOT ENTERED",[7]Validation!H57="NOT ENTERED",[7]Validation!F69="incorrect",[7]Validation!F70="incorrect",[7]Validation!D63="NOT ENTERED",[7]Validation!E63="NOT ENTERED",[7]Validation!F63="NOT ENTERED",[7]Validation!G63="NOT ENTERED",[7]Validation!D76="INCORRECT",[7]Validation!D82="INCORRECT",[7]Validation!D83="INCORRECT",[7]Validation!D88="NOT ENTERED",[7]Validation!E88="NOT ENTERED",[7]Validation!F88="NOT ENTERED",[7]Validation!G88="NOT ENTERED",[7]Validation!H88="NOT ENTERED",[7]Validation!D89="NOT ENTERED",[7]Validation!E89="NOT ENTERED",[7]Validation!F89="NOT ENTERED",[7]Validation!G89="NOT ENTERED",[7]Validation!H89="NOT ENTERED",[7]Validation!E95="NOT ENTERED"),"INCORRECT","CORRECT")</f>
        <v>CORRECT</v>
      </c>
      <c r="J14" s="142">
        <v>45070</v>
      </c>
      <c r="K14" s="142"/>
      <c r="L14" s="142"/>
      <c r="M14" s="142"/>
      <c r="N14" s="142"/>
      <c r="O14" s="142"/>
      <c r="P14" s="142"/>
      <c r="Q14" s="142"/>
    </row>
    <row r="15" spans="1:17" x14ac:dyDescent="0.25">
      <c r="A15" s="69" t="s">
        <v>119</v>
      </c>
      <c r="B15" s="106">
        <v>-61797</v>
      </c>
      <c r="C15" s="38">
        <f>B81</f>
        <v>-88420.130000000354</v>
      </c>
      <c r="D15" s="38">
        <f>C81</f>
        <v>-121019.92400000035</v>
      </c>
      <c r="E15" s="38">
        <f>D81</f>
        <v>-50600.78374770144</v>
      </c>
      <c r="F15" s="38">
        <f>E81</f>
        <v>68980.749781495659</v>
      </c>
      <c r="G15" s="37">
        <f>F81</f>
        <v>248034.78580677696</v>
      </c>
      <c r="H15" s="1" t="s">
        <v>9</v>
      </c>
    </row>
    <row r="16" spans="1:17" ht="13.8" thickBot="1" x14ac:dyDescent="0.3">
      <c r="A16" s="72"/>
      <c r="B16" s="105"/>
      <c r="C16" s="104"/>
      <c r="D16" s="104"/>
      <c r="E16" s="104"/>
      <c r="F16" s="104"/>
      <c r="G16" s="103"/>
      <c r="I16" s="2"/>
    </row>
    <row r="17" spans="1:14" x14ac:dyDescent="0.25">
      <c r="A17" s="15" t="s">
        <v>118</v>
      </c>
      <c r="B17" s="102"/>
      <c r="C17" s="101"/>
      <c r="D17" s="101"/>
      <c r="E17" s="101"/>
      <c r="F17" s="101"/>
      <c r="G17" s="100"/>
      <c r="I17" s="2"/>
    </row>
    <row r="18" spans="1:14" x14ac:dyDescent="0.25">
      <c r="A18" s="9"/>
      <c r="B18" s="54"/>
      <c r="C18" s="71"/>
      <c r="D18" s="71"/>
      <c r="E18" s="71"/>
      <c r="F18" s="71"/>
      <c r="G18" s="70"/>
      <c r="I18" s="2"/>
    </row>
    <row r="19" spans="1:14" x14ac:dyDescent="0.25">
      <c r="A19" s="20" t="s">
        <v>117</v>
      </c>
      <c r="B19" s="99">
        <v>1365007</v>
      </c>
      <c r="C19" s="16">
        <f>IFERROR('[7]3b - Schools Block'!C28,0)</f>
        <v>1500978</v>
      </c>
      <c r="D19" s="16">
        <f>IFERROR('[7]3b - Schools Block'!D28,0)</f>
        <v>1529773</v>
      </c>
      <c r="E19" s="16">
        <f>IFERROR('[7]3b - Schools Block'!E28,0)</f>
        <v>1554390.6672018303</v>
      </c>
      <c r="F19" s="16">
        <f>IFERROR('[7]3b - Schools Block'!F28,0)</f>
        <v>1561421.4905378395</v>
      </c>
      <c r="G19" s="79">
        <f>IFERROR('[7]3b - Schools Block'!G28,0)</f>
        <v>1572959.8345555782</v>
      </c>
      <c r="H19" s="98" t="s">
        <v>116</v>
      </c>
      <c r="I19" s="2"/>
    </row>
    <row r="20" spans="1:14" x14ac:dyDescent="0.25">
      <c r="A20" s="20"/>
      <c r="B20" s="97"/>
      <c r="C20" s="96"/>
      <c r="D20" s="96"/>
      <c r="E20" s="96"/>
      <c r="F20" s="96"/>
      <c r="G20" s="95"/>
      <c r="I20" s="2"/>
    </row>
    <row r="21" spans="1:14" ht="13.8" thickBot="1" x14ac:dyDescent="0.3">
      <c r="A21" s="20" t="s">
        <v>115</v>
      </c>
      <c r="B21" s="94">
        <f t="shared" ref="B21:G21" si="0">(-B15)+B19</f>
        <v>1426804</v>
      </c>
      <c r="C21" s="94">
        <f t="shared" si="0"/>
        <v>1589398.1300000004</v>
      </c>
      <c r="D21" s="94">
        <f t="shared" si="0"/>
        <v>1650792.9240000003</v>
      </c>
      <c r="E21" s="94">
        <f t="shared" si="0"/>
        <v>1604991.4509495317</v>
      </c>
      <c r="F21" s="94">
        <f t="shared" si="0"/>
        <v>1492440.7407563438</v>
      </c>
      <c r="G21" s="93">
        <f t="shared" si="0"/>
        <v>1324925.0487488012</v>
      </c>
      <c r="I21" s="2"/>
    </row>
    <row r="22" spans="1:14" ht="14.4" thickTop="1" thickBot="1" x14ac:dyDescent="0.3">
      <c r="A22" s="9"/>
      <c r="B22" s="54"/>
      <c r="C22" s="92"/>
      <c r="D22" s="92"/>
      <c r="E22" s="92"/>
      <c r="F22" s="92"/>
      <c r="G22" s="91"/>
      <c r="I22" s="2"/>
    </row>
    <row r="23" spans="1:14" x14ac:dyDescent="0.25">
      <c r="A23" s="15" t="s">
        <v>17</v>
      </c>
      <c r="B23" s="90"/>
      <c r="C23" s="90"/>
      <c r="D23" s="90"/>
      <c r="E23" s="90"/>
      <c r="F23" s="90"/>
      <c r="G23" s="89"/>
      <c r="I23" s="2"/>
    </row>
    <row r="24" spans="1:14" x14ac:dyDescent="0.25">
      <c r="A24" s="9"/>
      <c r="B24" s="88"/>
      <c r="C24" s="87"/>
      <c r="D24" s="87"/>
      <c r="E24" s="87"/>
      <c r="F24" s="87"/>
      <c r="G24" s="70"/>
      <c r="I24" s="2"/>
      <c r="K24" s="86" t="s">
        <v>114</v>
      </c>
    </row>
    <row r="25" spans="1:14" x14ac:dyDescent="0.25">
      <c r="A25" s="9" t="s">
        <v>113</v>
      </c>
      <c r="B25" s="42">
        <f>'[7]6 - Income &amp; Expenditure'!D375</f>
        <v>-69330</v>
      </c>
      <c r="C25" s="42">
        <f>IFERROR('[7]6 - Income &amp; Expenditure'!E375,0)</f>
        <v>-51221</v>
      </c>
      <c r="D25" s="42">
        <f>IFERROR('[7]6 - Income &amp; Expenditure'!F375,0)</f>
        <v>-50923</v>
      </c>
      <c r="E25" s="42">
        <f>IFERROR('[7]6 - Income &amp; Expenditure'!G375,0)</f>
        <v>-51519</v>
      </c>
      <c r="F25" s="42">
        <f>IFERROR('[7]6 - Income &amp; Expenditure'!H375,0)</f>
        <v>-51519</v>
      </c>
      <c r="G25" s="79">
        <f>IFERROR('[7]6 - Income &amp; Expenditure'!I375,0)</f>
        <v>-51669</v>
      </c>
      <c r="I25" s="2"/>
      <c r="J25" s="78">
        <f t="shared" ref="J25:J37" si="1">IFERROR((C25-B25)/B25,0)</f>
        <v>-0.26120005769508148</v>
      </c>
      <c r="K25" s="2" t="s">
        <v>112</v>
      </c>
      <c r="L25" s="1">
        <f>IF(OR(K25&lt;&gt;"",AND(ABS(J25)&lt;0.2499)),0,1)</f>
        <v>0</v>
      </c>
      <c r="M25" s="41">
        <f>B25-C25</f>
        <v>-18109</v>
      </c>
      <c r="N25" s="1">
        <f>IF(AND(AND(J25=0,M25&lt;&gt;0,K25="")),1,0)</f>
        <v>0</v>
      </c>
    </row>
    <row r="26" spans="1:14" x14ac:dyDescent="0.25">
      <c r="A26" s="9" t="s">
        <v>111</v>
      </c>
      <c r="B26" s="42">
        <f>'[7]6 - Income &amp; Expenditure'!D380</f>
        <v>0</v>
      </c>
      <c r="C26" s="42">
        <f>'[7]6 - Income &amp; Expenditure'!E380</f>
        <v>0</v>
      </c>
      <c r="D26" s="42">
        <f>'[7]6 - Income &amp; Expenditure'!F380</f>
        <v>0</v>
      </c>
      <c r="E26" s="42">
        <f>'[7]6 - Income &amp; Expenditure'!G380</f>
        <v>0</v>
      </c>
      <c r="F26" s="42">
        <f>'[7]6 - Income &amp; Expenditure'!H380</f>
        <v>0</v>
      </c>
      <c r="G26" s="79">
        <f>'[7]6 - Income &amp; Expenditure'!I380</f>
        <v>0</v>
      </c>
      <c r="I26" s="2"/>
      <c r="J26" s="78">
        <f t="shared" si="1"/>
        <v>0</v>
      </c>
      <c r="K26" s="2"/>
      <c r="L26" s="1">
        <f t="shared" ref="L26:L37" si="2">IF(OR(K26&lt;&gt;"",AND(ABS(J26)&lt;0.25)),0,1)</f>
        <v>0</v>
      </c>
      <c r="M26" s="41">
        <f t="shared" ref="M26:M37" si="3">B26-C26</f>
        <v>0</v>
      </c>
      <c r="N26" s="1">
        <f t="shared" ref="N26:N37" si="4">IF(AND(AND(J26=0,M26&lt;&gt;0,K26="")),1,0)</f>
        <v>0</v>
      </c>
    </row>
    <row r="27" spans="1:14" x14ac:dyDescent="0.25">
      <c r="A27" s="9" t="s">
        <v>110</v>
      </c>
      <c r="B27" s="42">
        <f>'[7]6 - Income &amp; Expenditure'!D386</f>
        <v>-76079.62</v>
      </c>
      <c r="C27" s="42">
        <f>'[7]6 - Income &amp; Expenditure'!E386</f>
        <v>-85068.080000000016</v>
      </c>
      <c r="D27" s="42">
        <f>'[7]6 - Income &amp; Expenditure'!F386</f>
        <v>-62772</v>
      </c>
      <c r="E27" s="42">
        <f>'[7]6 - Income &amp; Expenditure'!G386</f>
        <v>-46119</v>
      </c>
      <c r="F27" s="42">
        <f>'[7]6 - Income &amp; Expenditure'!H386</f>
        <v>-42189</v>
      </c>
      <c r="G27" s="79">
        <f>'[7]6 - Income &amp; Expenditure'!I386</f>
        <v>-42189</v>
      </c>
      <c r="I27" s="2"/>
      <c r="J27" s="78">
        <f t="shared" si="1"/>
        <v>0.11814543763494115</v>
      </c>
      <c r="K27" s="2"/>
      <c r="L27" s="1">
        <f t="shared" si="2"/>
        <v>0</v>
      </c>
      <c r="M27" s="41">
        <f t="shared" si="3"/>
        <v>8988.460000000021</v>
      </c>
      <c r="N27" s="1">
        <f t="shared" si="4"/>
        <v>0</v>
      </c>
    </row>
    <row r="28" spans="1:14" x14ac:dyDescent="0.25">
      <c r="A28" s="9" t="s">
        <v>109</v>
      </c>
      <c r="B28" s="42">
        <f>'[7]6 - Income &amp; Expenditure'!D392</f>
        <v>-1200</v>
      </c>
      <c r="C28" s="42">
        <f>'[7]6 - Income &amp; Expenditure'!E392</f>
        <v>0</v>
      </c>
      <c r="D28" s="42">
        <f>'[7]6 - Income &amp; Expenditure'!F392</f>
        <v>0</v>
      </c>
      <c r="E28" s="42">
        <f>'[7]6 - Income &amp; Expenditure'!G392</f>
        <v>0</v>
      </c>
      <c r="F28" s="42">
        <f>'[7]6 - Income &amp; Expenditure'!H392</f>
        <v>0</v>
      </c>
      <c r="G28" s="79">
        <f>'[7]6 - Income &amp; Expenditure'!I392</f>
        <v>0</v>
      </c>
      <c r="I28" s="2"/>
      <c r="J28" s="78">
        <f t="shared" si="1"/>
        <v>-1</v>
      </c>
      <c r="K28" s="2" t="s">
        <v>108</v>
      </c>
      <c r="L28" s="1">
        <f t="shared" si="2"/>
        <v>0</v>
      </c>
      <c r="M28" s="41">
        <f t="shared" si="3"/>
        <v>-1200</v>
      </c>
      <c r="N28" s="1">
        <f t="shared" si="4"/>
        <v>0</v>
      </c>
    </row>
    <row r="29" spans="1:14" x14ac:dyDescent="0.25">
      <c r="A29" s="9" t="s">
        <v>107</v>
      </c>
      <c r="B29" s="42">
        <f>'[7]6 - Income &amp; Expenditure'!D398</f>
        <v>729</v>
      </c>
      <c r="C29" s="42">
        <f>'[7]6 - Income &amp; Expenditure'!E398</f>
        <v>0</v>
      </c>
      <c r="D29" s="42">
        <f>'[7]6 - Income &amp; Expenditure'!F398</f>
        <v>0</v>
      </c>
      <c r="E29" s="42">
        <f>'[7]6 - Income &amp; Expenditure'!G398</f>
        <v>0</v>
      </c>
      <c r="F29" s="42">
        <f>'[7]6 - Income &amp; Expenditure'!H398</f>
        <v>0</v>
      </c>
      <c r="G29" s="79">
        <f>'[7]6 - Income &amp; Expenditure'!I398</f>
        <v>0</v>
      </c>
      <c r="I29" s="2"/>
      <c r="J29" s="78">
        <f t="shared" si="1"/>
        <v>-1</v>
      </c>
      <c r="K29" s="2" t="s">
        <v>106</v>
      </c>
      <c r="L29" s="1">
        <f t="shared" si="2"/>
        <v>0</v>
      </c>
      <c r="M29" s="41">
        <f t="shared" si="3"/>
        <v>729</v>
      </c>
      <c r="N29" s="1">
        <f t="shared" si="4"/>
        <v>0</v>
      </c>
    </row>
    <row r="30" spans="1:14" x14ac:dyDescent="0.25">
      <c r="A30" s="9" t="s">
        <v>105</v>
      </c>
      <c r="B30" s="42">
        <f>'[7]6 - Income &amp; Expenditure'!D403</f>
        <v>0</v>
      </c>
      <c r="C30" s="42">
        <f>'[7]6 - Income &amp; Expenditure'!E403</f>
        <v>0</v>
      </c>
      <c r="D30" s="42">
        <f>'[7]6 - Income &amp; Expenditure'!F403</f>
        <v>0</v>
      </c>
      <c r="E30" s="42">
        <f>'[7]6 - Income &amp; Expenditure'!G403</f>
        <v>0</v>
      </c>
      <c r="F30" s="42">
        <f>'[7]6 - Income &amp; Expenditure'!H403</f>
        <v>0</v>
      </c>
      <c r="G30" s="79">
        <f>'[7]6 - Income &amp; Expenditure'!I403</f>
        <v>0</v>
      </c>
      <c r="I30" s="2"/>
      <c r="J30" s="78">
        <f t="shared" si="1"/>
        <v>0</v>
      </c>
      <c r="K30" s="2"/>
      <c r="L30" s="1">
        <f t="shared" si="2"/>
        <v>0</v>
      </c>
      <c r="M30" s="41">
        <f t="shared" si="3"/>
        <v>0</v>
      </c>
      <c r="N30" s="1">
        <f t="shared" si="4"/>
        <v>0</v>
      </c>
    </row>
    <row r="31" spans="1:14" x14ac:dyDescent="0.25">
      <c r="A31" s="9" t="s">
        <v>104</v>
      </c>
      <c r="B31" s="42">
        <f>'[7]6 - Income &amp; Expenditure'!D419</f>
        <v>-18590.55</v>
      </c>
      <c r="C31" s="42">
        <f>'[7]6 - Income &amp; Expenditure'!E419</f>
        <v>-7800</v>
      </c>
      <c r="D31" s="42">
        <f>'[7]6 - Income &amp; Expenditure'!F419</f>
        <v>-7500</v>
      </c>
      <c r="E31" s="42">
        <f>'[7]6 - Income &amp; Expenditure'!G419</f>
        <v>-7500</v>
      </c>
      <c r="F31" s="42">
        <f>'[7]6 - Income &amp; Expenditure'!H419</f>
        <v>-7500</v>
      </c>
      <c r="G31" s="79">
        <f>'[7]6 - Income &amp; Expenditure'!I419</f>
        <v>-7500</v>
      </c>
      <c r="I31" s="2"/>
      <c r="J31" s="78">
        <f t="shared" si="1"/>
        <v>-0.58043199367420539</v>
      </c>
      <c r="K31" s="2" t="s">
        <v>103</v>
      </c>
      <c r="L31" s="1">
        <f t="shared" si="2"/>
        <v>0</v>
      </c>
      <c r="M31" s="41">
        <f t="shared" si="3"/>
        <v>-10790.55</v>
      </c>
      <c r="N31" s="1">
        <f t="shared" si="4"/>
        <v>0</v>
      </c>
    </row>
    <row r="32" spans="1:14" x14ac:dyDescent="0.25">
      <c r="A32" s="9" t="s">
        <v>102</v>
      </c>
      <c r="B32" s="42">
        <f>'[7]6 - Income &amp; Expenditure'!D424</f>
        <v>-5801.3</v>
      </c>
      <c r="C32" s="42">
        <f>'[7]6 - Income &amp; Expenditure'!E424</f>
        <v>-6000</v>
      </c>
      <c r="D32" s="42">
        <f>'[7]6 - Income &amp; Expenditure'!F424</f>
        <v>-6000</v>
      </c>
      <c r="E32" s="42">
        <f>'[7]6 - Income &amp; Expenditure'!G424</f>
        <v>-6000</v>
      </c>
      <c r="F32" s="42">
        <f>'[7]6 - Income &amp; Expenditure'!H424</f>
        <v>-6000</v>
      </c>
      <c r="G32" s="79">
        <f>'[7]6 - Income &amp; Expenditure'!I424</f>
        <v>-6000</v>
      </c>
      <c r="I32" s="2"/>
      <c r="J32" s="78">
        <f t="shared" si="1"/>
        <v>3.4250943753986143E-2</v>
      </c>
      <c r="K32" s="2"/>
      <c r="L32" s="1">
        <f t="shared" si="2"/>
        <v>0</v>
      </c>
      <c r="M32" s="41">
        <f t="shared" si="3"/>
        <v>198.69999999999982</v>
      </c>
      <c r="N32" s="1">
        <f t="shared" si="4"/>
        <v>0</v>
      </c>
    </row>
    <row r="33" spans="1:14" x14ac:dyDescent="0.25">
      <c r="A33" s="9" t="s">
        <v>101</v>
      </c>
      <c r="B33" s="42">
        <f>'[7]6 - Income &amp; Expenditure'!D429</f>
        <v>-20580.38</v>
      </c>
      <c r="C33" s="42">
        <f>'[7]6 - Income &amp; Expenditure'!E429</f>
        <v>-11000</v>
      </c>
      <c r="D33" s="42">
        <f>'[7]6 - Income &amp; Expenditure'!F429</f>
        <v>0</v>
      </c>
      <c r="E33" s="42">
        <f>'[7]6 - Income &amp; Expenditure'!G429</f>
        <v>0</v>
      </c>
      <c r="F33" s="42">
        <f>'[7]6 - Income &amp; Expenditure'!H429</f>
        <v>0</v>
      </c>
      <c r="G33" s="79">
        <f>'[7]6 - Income &amp; Expenditure'!I429</f>
        <v>0</v>
      </c>
      <c r="I33" s="2"/>
      <c r="J33" s="78">
        <f t="shared" si="1"/>
        <v>-0.46551035500802224</v>
      </c>
      <c r="K33" s="2" t="s">
        <v>100</v>
      </c>
      <c r="L33" s="1">
        <f t="shared" si="2"/>
        <v>0</v>
      </c>
      <c r="M33" s="41">
        <f t="shared" si="3"/>
        <v>-9580.380000000001</v>
      </c>
      <c r="N33" s="1">
        <f t="shared" si="4"/>
        <v>0</v>
      </c>
    </row>
    <row r="34" spans="1:14" x14ac:dyDescent="0.25">
      <c r="A34" s="9" t="s">
        <v>99</v>
      </c>
      <c r="B34" s="42">
        <f>'[7]6 - Income &amp; Expenditure'!D436</f>
        <v>-8627.2199999999993</v>
      </c>
      <c r="C34" s="42">
        <f>'[7]6 - Income &amp; Expenditure'!E436</f>
        <v>-5500</v>
      </c>
      <c r="D34" s="42">
        <f>'[7]6 - Income &amp; Expenditure'!F436</f>
        <v>0</v>
      </c>
      <c r="E34" s="42">
        <f>'[7]6 - Income &amp; Expenditure'!G436</f>
        <v>0</v>
      </c>
      <c r="F34" s="42">
        <f>'[7]6 - Income &amp; Expenditure'!H436</f>
        <v>0</v>
      </c>
      <c r="G34" s="79">
        <f>'[7]6 - Income &amp; Expenditure'!I436</f>
        <v>0</v>
      </c>
      <c r="I34" s="2"/>
      <c r="J34" s="78">
        <f t="shared" si="1"/>
        <v>-0.36248293192940478</v>
      </c>
      <c r="K34" s="2" t="s">
        <v>98</v>
      </c>
      <c r="L34" s="1">
        <f t="shared" si="2"/>
        <v>0</v>
      </c>
      <c r="M34" s="41">
        <f t="shared" si="3"/>
        <v>-3127.2199999999993</v>
      </c>
      <c r="N34" s="1">
        <f t="shared" si="4"/>
        <v>0</v>
      </c>
    </row>
    <row r="35" spans="1:14" x14ac:dyDescent="0.25">
      <c r="A35" s="9" t="s">
        <v>97</v>
      </c>
      <c r="B35" s="42">
        <f>'[7]6 - Income &amp; Expenditure'!D441</f>
        <v>-5284.05</v>
      </c>
      <c r="C35" s="42">
        <f>'[7]6 - Income &amp; Expenditure'!E441</f>
        <v>-11500</v>
      </c>
      <c r="D35" s="42">
        <f>'[7]6 - Income &amp; Expenditure'!F441</f>
        <v>-11500</v>
      </c>
      <c r="E35" s="42">
        <f>'[7]6 - Income &amp; Expenditure'!G441</f>
        <v>-11500</v>
      </c>
      <c r="F35" s="42">
        <f>'[7]6 - Income &amp; Expenditure'!H441</f>
        <v>-11500</v>
      </c>
      <c r="G35" s="79">
        <f>'[7]6 - Income &amp; Expenditure'!I441</f>
        <v>-11500</v>
      </c>
      <c r="I35" s="2"/>
      <c r="J35" s="78">
        <f t="shared" si="1"/>
        <v>1.1763609352674558</v>
      </c>
      <c r="K35" s="2" t="s">
        <v>96</v>
      </c>
      <c r="L35" s="1">
        <f t="shared" si="2"/>
        <v>0</v>
      </c>
      <c r="M35" s="41">
        <f t="shared" si="3"/>
        <v>6215.95</v>
      </c>
      <c r="N35" s="1">
        <f t="shared" si="4"/>
        <v>0</v>
      </c>
    </row>
    <row r="36" spans="1:14" x14ac:dyDescent="0.25">
      <c r="A36" s="9" t="s">
        <v>95</v>
      </c>
      <c r="B36" s="42">
        <f>'[7]6 - Income &amp; Expenditure'!D446</f>
        <v>0</v>
      </c>
      <c r="C36" s="42">
        <f>'[7]6 - Income &amp; Expenditure'!E446</f>
        <v>0</v>
      </c>
      <c r="D36" s="42">
        <f>'[7]6 - Income &amp; Expenditure'!F446</f>
        <v>0</v>
      </c>
      <c r="E36" s="42">
        <f>'[7]6 - Income &amp; Expenditure'!G446</f>
        <v>0</v>
      </c>
      <c r="F36" s="42">
        <f>'[7]6 - Income &amp; Expenditure'!H446</f>
        <v>0</v>
      </c>
      <c r="G36" s="79">
        <f>'[7]6 - Income &amp; Expenditure'!I446</f>
        <v>0</v>
      </c>
      <c r="I36" s="2"/>
      <c r="J36" s="78">
        <f t="shared" si="1"/>
        <v>0</v>
      </c>
      <c r="K36" s="2"/>
      <c r="L36" s="1">
        <f t="shared" si="2"/>
        <v>0</v>
      </c>
      <c r="M36" s="41">
        <f t="shared" si="3"/>
        <v>0</v>
      </c>
      <c r="N36" s="1">
        <f t="shared" si="4"/>
        <v>0</v>
      </c>
    </row>
    <row r="37" spans="1:14" x14ac:dyDescent="0.25">
      <c r="A37" s="9" t="s">
        <v>94</v>
      </c>
      <c r="B37" s="42">
        <f>'[7]6 - Income &amp; Expenditure'!D452</f>
        <v>-18435.05</v>
      </c>
      <c r="C37" s="42">
        <f>'[7]6 - Income &amp; Expenditure'!E452</f>
        <v>0</v>
      </c>
      <c r="D37" s="42">
        <f>'[7]6 - Income &amp; Expenditure'!F452</f>
        <v>0</v>
      </c>
      <c r="E37" s="42">
        <f>'[7]6 - Income &amp; Expenditure'!G452</f>
        <v>0</v>
      </c>
      <c r="F37" s="42">
        <f>'[7]6 - Income &amp; Expenditure'!H452</f>
        <v>0</v>
      </c>
      <c r="G37" s="79">
        <f>'[7]6 - Income &amp; Expenditure'!I452</f>
        <v>0</v>
      </c>
      <c r="I37" s="2"/>
      <c r="J37" s="78">
        <f t="shared" si="1"/>
        <v>-1</v>
      </c>
      <c r="K37" s="2" t="s">
        <v>93</v>
      </c>
      <c r="L37" s="1">
        <f t="shared" si="2"/>
        <v>0</v>
      </c>
      <c r="M37" s="41">
        <f t="shared" si="3"/>
        <v>-18435.05</v>
      </c>
      <c r="N37" s="1">
        <f t="shared" si="4"/>
        <v>0</v>
      </c>
    </row>
    <row r="38" spans="1:14" x14ac:dyDescent="0.25">
      <c r="A38" s="20" t="s">
        <v>92</v>
      </c>
      <c r="B38" s="85">
        <f>SUM(B25:B37)</f>
        <v>-223199.16999999995</v>
      </c>
      <c r="C38" s="85">
        <f t="shared" ref="C38:G38" si="5">SUM(C25:C37)</f>
        <v>-178089.08000000002</v>
      </c>
      <c r="D38" s="85">
        <f t="shared" si="5"/>
        <v>-138695</v>
      </c>
      <c r="E38" s="85">
        <f t="shared" si="5"/>
        <v>-122638</v>
      </c>
      <c r="F38" s="85">
        <f t="shared" si="5"/>
        <v>-118708</v>
      </c>
      <c r="G38" s="84">
        <f t="shared" si="5"/>
        <v>-118858</v>
      </c>
      <c r="I38" s="2"/>
    </row>
    <row r="39" spans="1:14" x14ac:dyDescent="0.25">
      <c r="A39" s="20"/>
      <c r="B39" s="42"/>
      <c r="C39" s="82"/>
      <c r="D39" s="42"/>
      <c r="E39" s="42"/>
      <c r="F39" s="42"/>
      <c r="G39" s="43"/>
      <c r="I39" s="2"/>
    </row>
    <row r="40" spans="1:14" ht="13.8" thickBot="1" x14ac:dyDescent="0.3">
      <c r="A40" s="20" t="s">
        <v>91</v>
      </c>
      <c r="B40" s="83">
        <f>SUM(B38)-B19</f>
        <v>-1588206.17</v>
      </c>
      <c r="C40" s="83">
        <f t="shared" ref="C40:G40" si="6">SUM(C38)-C19</f>
        <v>-1679067.08</v>
      </c>
      <c r="D40" s="83">
        <f t="shared" si="6"/>
        <v>-1668468</v>
      </c>
      <c r="E40" s="83">
        <f t="shared" si="6"/>
        <v>-1677028.6672018303</v>
      </c>
      <c r="F40" s="83">
        <f t="shared" si="6"/>
        <v>-1680129.4905378395</v>
      </c>
      <c r="G40" s="83">
        <f t="shared" si="6"/>
        <v>-1691817.8345555782</v>
      </c>
      <c r="H40" s="9"/>
      <c r="I40" s="2"/>
    </row>
    <row r="41" spans="1:14" ht="13.8" thickTop="1" x14ac:dyDescent="0.25">
      <c r="A41" s="20"/>
      <c r="B41" s="42"/>
      <c r="C41" s="82"/>
      <c r="D41" s="42"/>
      <c r="E41" s="42"/>
      <c r="F41" s="42"/>
      <c r="G41" s="43"/>
      <c r="I41" s="2"/>
    </row>
    <row r="42" spans="1:14" x14ac:dyDescent="0.25">
      <c r="A42" s="20" t="s">
        <v>6</v>
      </c>
      <c r="B42" s="81"/>
      <c r="C42" s="71"/>
      <c r="D42" s="71"/>
      <c r="E42" s="71"/>
      <c r="F42" s="71"/>
      <c r="G42" s="70"/>
      <c r="I42" s="2"/>
    </row>
    <row r="43" spans="1:14" x14ac:dyDescent="0.25">
      <c r="A43" s="9"/>
      <c r="B43" s="54"/>
      <c r="C43" s="71"/>
      <c r="D43" s="71"/>
      <c r="E43" s="71"/>
      <c r="F43" s="71"/>
      <c r="G43" s="70"/>
      <c r="I43" s="2"/>
    </row>
    <row r="44" spans="1:14" x14ac:dyDescent="0.25">
      <c r="A44" s="9" t="s">
        <v>90</v>
      </c>
      <c r="B44" s="80">
        <f>'[7]6 - Income &amp; Expenditure'!D15</f>
        <v>758493.19</v>
      </c>
      <c r="C44" s="80">
        <f>'[7]6 - Income &amp; Expenditure'!E15</f>
        <v>811883</v>
      </c>
      <c r="D44" s="80">
        <f>'[7]6 - Income &amp; Expenditure'!F15</f>
        <v>881557.84027146036</v>
      </c>
      <c r="E44" s="80">
        <f>'[7]6 - Income &amp; Expenditure'!G15</f>
        <v>916098.85419112199</v>
      </c>
      <c r="F44" s="80">
        <f>'[7]6 - Income &amp; Expenditure'!H15</f>
        <v>951897.2729578102</v>
      </c>
      <c r="G44" s="79">
        <f>'[7]6 - Income &amp; Expenditure'!I15</f>
        <v>984875.77191854012</v>
      </c>
      <c r="I44" s="2"/>
      <c r="J44" s="78">
        <f t="shared" ref="J44:J74" si="7">IFERROR((C44-B44)/B44,0)</f>
        <v>7.0389306989031841E-2</v>
      </c>
      <c r="K44" s="2"/>
      <c r="L44" s="1">
        <f t="shared" ref="L44:L74" si="8">IF(OR(K44&lt;&gt;"",AND(ABS(J44)&lt;0.25)),0,1)</f>
        <v>0</v>
      </c>
      <c r="M44" s="41">
        <f t="shared" ref="M44:M74" si="9">B44-C44</f>
        <v>-53389.810000000056</v>
      </c>
      <c r="N44" s="1">
        <f t="shared" ref="N44:N74" si="10">IF(AND(AND(J44=0,M44&lt;&gt;0,K44="")),1,0)</f>
        <v>0</v>
      </c>
    </row>
    <row r="45" spans="1:14" x14ac:dyDescent="0.25">
      <c r="A45" s="9" t="s">
        <v>89</v>
      </c>
      <c r="B45" s="80">
        <f>'[7]6 - Income &amp; Expenditure'!D27</f>
        <v>0</v>
      </c>
      <c r="C45" s="80">
        <f>'[7]6 - Income &amp; Expenditure'!E27</f>
        <v>0</v>
      </c>
      <c r="D45" s="80">
        <f>'[7]6 - Income &amp; Expenditure'!F27</f>
        <v>0</v>
      </c>
      <c r="E45" s="80">
        <f>'[7]6 - Income &amp; Expenditure'!G27</f>
        <v>0</v>
      </c>
      <c r="F45" s="80">
        <f>'[7]6 - Income &amp; Expenditure'!H27</f>
        <v>0</v>
      </c>
      <c r="G45" s="79">
        <f>'[7]6 - Income &amp; Expenditure'!I27</f>
        <v>0</v>
      </c>
      <c r="I45" s="2"/>
      <c r="J45" s="78">
        <f t="shared" si="7"/>
        <v>0</v>
      </c>
      <c r="K45" s="2"/>
      <c r="L45" s="1">
        <f t="shared" si="8"/>
        <v>0</v>
      </c>
      <c r="M45" s="41">
        <f t="shared" si="9"/>
        <v>0</v>
      </c>
      <c r="N45" s="1">
        <f t="shared" si="10"/>
        <v>0</v>
      </c>
    </row>
    <row r="46" spans="1:14" x14ac:dyDescent="0.25">
      <c r="A46" s="9" t="s">
        <v>88</v>
      </c>
      <c r="B46" s="80">
        <f>'[7]6 - Income &amp; Expenditure'!D51</f>
        <v>335028.84000000003</v>
      </c>
      <c r="C46" s="80">
        <f>'[7]6 - Income &amp; Expenditure'!E51</f>
        <v>381573</v>
      </c>
      <c r="D46" s="80">
        <f>'[7]6 - Income &amp; Expenditure'!F51</f>
        <v>395368.29274965415</v>
      </c>
      <c r="E46" s="80">
        <f>'[7]6 - Income &amp; Expenditure'!G51</f>
        <v>403431.10118372034</v>
      </c>
      <c r="F46" s="80">
        <f>'[7]6 - Income &amp; Expenditure'!H51</f>
        <v>420424.48647730553</v>
      </c>
      <c r="G46" s="79">
        <f>'[7]6 - Income &amp; Expenditure'!I51</f>
        <v>437792.2140938121</v>
      </c>
      <c r="I46" s="2"/>
      <c r="J46" s="78">
        <f t="shared" si="7"/>
        <v>0.13892583098219238</v>
      </c>
      <c r="K46" s="2"/>
      <c r="L46" s="1">
        <f t="shared" si="8"/>
        <v>0</v>
      </c>
      <c r="M46" s="41">
        <f t="shared" si="9"/>
        <v>-46544.159999999974</v>
      </c>
      <c r="N46" s="1">
        <f t="shared" si="10"/>
        <v>0</v>
      </c>
    </row>
    <row r="47" spans="1:14" x14ac:dyDescent="0.25">
      <c r="A47" s="9" t="s">
        <v>87</v>
      </c>
      <c r="B47" s="80">
        <f>'[7]6 - Income &amp; Expenditure'!D63</f>
        <v>26770.06</v>
      </c>
      <c r="C47" s="80">
        <f>'[7]6 - Income &amp; Expenditure'!E63</f>
        <v>13317</v>
      </c>
      <c r="D47" s="80">
        <f>'[7]6 - Income &amp; Expenditure'!F63</f>
        <v>13849.248435210809</v>
      </c>
      <c r="E47" s="80">
        <f>'[7]6 - Income &amp; Expenditure'!G63</f>
        <v>14403.218372619245</v>
      </c>
      <c r="F47" s="80">
        <f>'[7]6 - Income &amp; Expenditure'!H63</f>
        <v>14979.347107524014</v>
      </c>
      <c r="G47" s="79">
        <f>'[7]6 - Income &amp; Expenditure'!I63</f>
        <v>15578.520991824973</v>
      </c>
      <c r="I47" s="2"/>
      <c r="J47" s="78">
        <f t="shared" si="7"/>
        <v>-0.50254127185370523</v>
      </c>
      <c r="K47" s="2" t="s">
        <v>83</v>
      </c>
      <c r="L47" s="1">
        <f t="shared" si="8"/>
        <v>0</v>
      </c>
      <c r="M47" s="41">
        <f t="shared" si="9"/>
        <v>13453.060000000001</v>
      </c>
      <c r="N47" s="1">
        <f t="shared" si="10"/>
        <v>0</v>
      </c>
    </row>
    <row r="48" spans="1:14" x14ac:dyDescent="0.25">
      <c r="A48" s="9" t="s">
        <v>86</v>
      </c>
      <c r="B48" s="80">
        <f>'[7]6 - Income &amp; Expenditure'!D75</f>
        <v>97281.88</v>
      </c>
      <c r="C48" s="80">
        <f>'[7]6 - Income &amp; Expenditure'!E75</f>
        <v>91774</v>
      </c>
      <c r="D48" s="80">
        <f>'[7]6 - Income &amp; Expenditure'!F75</f>
        <v>98626.511658076502</v>
      </c>
      <c r="E48" s="80">
        <f>'[7]6 - Income &amp; Expenditure'!G75</f>
        <v>102723.98926083988</v>
      </c>
      <c r="F48" s="80">
        <f>'[7]6 - Income &amp; Expenditure'!H75</f>
        <v>106985.30915391144</v>
      </c>
      <c r="G48" s="79">
        <f>'[7]6 - Income &amp; Expenditure'!I75</f>
        <v>111417.03111141457</v>
      </c>
      <c r="I48" s="2"/>
      <c r="J48" s="78">
        <f t="shared" si="7"/>
        <v>-5.6617738061805596E-2</v>
      </c>
      <c r="K48" s="2"/>
      <c r="L48" s="1">
        <f t="shared" si="8"/>
        <v>0</v>
      </c>
      <c r="M48" s="41">
        <f t="shared" si="9"/>
        <v>5507.8800000000047</v>
      </c>
      <c r="N48" s="1">
        <f t="shared" si="10"/>
        <v>0</v>
      </c>
    </row>
    <row r="49" spans="1:14" x14ac:dyDescent="0.25">
      <c r="A49" s="9" t="s">
        <v>85</v>
      </c>
      <c r="B49" s="80">
        <f>'[7]6 - Income &amp; Expenditure'!D83</f>
        <v>0</v>
      </c>
      <c r="C49" s="80">
        <f>'[7]6 - Income &amp; Expenditure'!E83</f>
        <v>0</v>
      </c>
      <c r="D49" s="80">
        <f>'[7]6 - Income &amp; Expenditure'!F83</f>
        <v>0</v>
      </c>
      <c r="E49" s="80">
        <f>'[7]6 - Income &amp; Expenditure'!G83</f>
        <v>0</v>
      </c>
      <c r="F49" s="80">
        <f>'[7]6 - Income &amp; Expenditure'!H83</f>
        <v>0</v>
      </c>
      <c r="G49" s="79">
        <f>'[7]6 - Income &amp; Expenditure'!I83</f>
        <v>0</v>
      </c>
      <c r="I49" s="2"/>
      <c r="J49" s="78">
        <f t="shared" si="7"/>
        <v>0</v>
      </c>
      <c r="K49" s="2"/>
      <c r="L49" s="1">
        <f t="shared" si="8"/>
        <v>0</v>
      </c>
      <c r="M49" s="41">
        <f t="shared" si="9"/>
        <v>0</v>
      </c>
      <c r="N49" s="1">
        <f t="shared" si="10"/>
        <v>0</v>
      </c>
    </row>
    <row r="50" spans="1:14" x14ac:dyDescent="0.25">
      <c r="A50" s="9" t="s">
        <v>84</v>
      </c>
      <c r="B50" s="80">
        <f>'[7]6 - Income &amp; Expenditure'!D108</f>
        <v>-19211.110000000004</v>
      </c>
      <c r="C50" s="80">
        <f>'[7]6 - Income &amp; Expenditure'!E108</f>
        <v>-13314.159999999996</v>
      </c>
      <c r="D50" s="80">
        <f>'[7]6 - Income &amp; Expenditure'!F108</f>
        <v>17665.482607789509</v>
      </c>
      <c r="E50" s="80">
        <f>'[7]6 - Income &amp; Expenditure'!G108</f>
        <v>25552.139134791731</v>
      </c>
      <c r="F50" s="80">
        <f>'[7]6 - Income &amp; Expenditure'!H108</f>
        <v>26921.92799190935</v>
      </c>
      <c r="G50" s="79">
        <f>'[7]6 - Income &amp; Expenditure'!I108</f>
        <v>27129.86580128815</v>
      </c>
      <c r="I50" s="2"/>
      <c r="J50" s="78">
        <f t="shared" si="7"/>
        <v>-0.30695519415588202</v>
      </c>
      <c r="K50" s="2" t="s">
        <v>83</v>
      </c>
      <c r="L50" s="1">
        <f t="shared" si="8"/>
        <v>0</v>
      </c>
      <c r="M50" s="41">
        <f t="shared" si="9"/>
        <v>-5896.950000000008</v>
      </c>
      <c r="N50" s="1">
        <f t="shared" si="10"/>
        <v>0</v>
      </c>
    </row>
    <row r="51" spans="1:14" x14ac:dyDescent="0.25">
      <c r="A51" s="9" t="s">
        <v>82</v>
      </c>
      <c r="B51" s="80">
        <f>'[7]6 - Income &amp; Expenditure'!D135</f>
        <v>5632.48</v>
      </c>
      <c r="C51" s="80">
        <f>'[7]6 - Income &amp; Expenditure'!E135</f>
        <v>6211.8050000000003</v>
      </c>
      <c r="D51" s="80">
        <f>'[7]6 - Income &amp; Expenditure'!F135</f>
        <v>6519.0040801076675</v>
      </c>
      <c r="E51" s="80">
        <f>'[7]6 - Income &amp; Expenditure'!G135</f>
        <v>6705.2142329344651</v>
      </c>
      <c r="F51" s="80">
        <f>'[7]6 - Income &amp; Expenditure'!H135</f>
        <v>6932.5666686097766</v>
      </c>
      <c r="G51" s="79">
        <f>'[7]6 - Income &amp; Expenditure'!I135</f>
        <v>7140.8200044214018</v>
      </c>
      <c r="I51" s="2"/>
      <c r="J51" s="78">
        <f t="shared" si="7"/>
        <v>0.10285433769849174</v>
      </c>
      <c r="K51" s="2"/>
      <c r="L51" s="1">
        <f t="shared" si="8"/>
        <v>0</v>
      </c>
      <c r="M51" s="41">
        <f t="shared" si="9"/>
        <v>-579.32500000000073</v>
      </c>
      <c r="N51" s="1">
        <f t="shared" si="10"/>
        <v>0</v>
      </c>
    </row>
    <row r="52" spans="1:14" x14ac:dyDescent="0.25">
      <c r="A52" s="9" t="s">
        <v>81</v>
      </c>
      <c r="B52" s="80">
        <f>'[7]6 - Income &amp; Expenditure'!D142</f>
        <v>8053.6</v>
      </c>
      <c r="C52" s="80">
        <f>'[7]6 - Income &amp; Expenditure'!E142</f>
        <v>3500</v>
      </c>
      <c r="D52" s="80">
        <f>'[7]6 - Income &amp; Expenditure'!F142</f>
        <v>6000</v>
      </c>
      <c r="E52" s="80">
        <f>'[7]6 - Income &amp; Expenditure'!G142</f>
        <v>3500</v>
      </c>
      <c r="F52" s="80">
        <f>'[7]6 - Income &amp; Expenditure'!H142</f>
        <v>3500</v>
      </c>
      <c r="G52" s="79">
        <f>'[7]6 - Income &amp; Expenditure'!I142</f>
        <v>3500</v>
      </c>
      <c r="I52" s="2"/>
      <c r="J52" s="78">
        <f t="shared" si="7"/>
        <v>-0.56541174133306848</v>
      </c>
      <c r="K52" s="2" t="s">
        <v>80</v>
      </c>
      <c r="L52" s="1">
        <f t="shared" si="8"/>
        <v>0</v>
      </c>
      <c r="M52" s="41">
        <f t="shared" si="9"/>
        <v>4553.6000000000004</v>
      </c>
      <c r="N52" s="1">
        <f t="shared" si="10"/>
        <v>0</v>
      </c>
    </row>
    <row r="53" spans="1:14" x14ac:dyDescent="0.25">
      <c r="A53" s="9" t="s">
        <v>79</v>
      </c>
      <c r="B53" s="80">
        <f>'[7]6 - Income &amp; Expenditure'!D148</f>
        <v>15281.71</v>
      </c>
      <c r="C53" s="80">
        <f>'[7]6 - Income &amp; Expenditure'!E148</f>
        <v>18465</v>
      </c>
      <c r="D53" s="80">
        <f>'[7]6 - Income &amp; Expenditure'!F148</f>
        <v>18834.3</v>
      </c>
      <c r="E53" s="80">
        <f>'[7]6 - Income &amp; Expenditure'!G148</f>
        <v>19210.986000000001</v>
      </c>
      <c r="F53" s="80">
        <f>'[7]6 - Income &amp; Expenditure'!H148</f>
        <v>19595.205720000002</v>
      </c>
      <c r="G53" s="79">
        <f>'[7]6 - Income &amp; Expenditure'!I148</f>
        <v>19987.109834400002</v>
      </c>
      <c r="I53" s="2"/>
      <c r="J53" s="78">
        <f t="shared" si="7"/>
        <v>0.20830718551785116</v>
      </c>
      <c r="K53" s="2"/>
      <c r="L53" s="1">
        <f t="shared" si="8"/>
        <v>0</v>
      </c>
      <c r="M53" s="41">
        <f t="shared" si="9"/>
        <v>-3183.2900000000009</v>
      </c>
      <c r="N53" s="1">
        <f t="shared" si="10"/>
        <v>0</v>
      </c>
    </row>
    <row r="54" spans="1:14" x14ac:dyDescent="0.25">
      <c r="A54" s="9" t="s">
        <v>78</v>
      </c>
      <c r="B54" s="80">
        <f>'[7]6 - Income &amp; Expenditure'!D155</f>
        <v>6271.52</v>
      </c>
      <c r="C54" s="80">
        <f>'[7]6 - Income &amp; Expenditure'!E155</f>
        <v>8925</v>
      </c>
      <c r="D54" s="80">
        <f>'[7]6 - Income &amp; Expenditure'!F155</f>
        <v>9103.5</v>
      </c>
      <c r="E54" s="80">
        <f>'[7]6 - Income &amp; Expenditure'!G155</f>
        <v>9285.57</v>
      </c>
      <c r="F54" s="80">
        <f>'[7]6 - Income &amp; Expenditure'!H155</f>
        <v>9471.2813999999998</v>
      </c>
      <c r="G54" s="79">
        <f>'[7]6 - Income &amp; Expenditure'!I155</f>
        <v>9660.7070280000007</v>
      </c>
      <c r="I54" s="2"/>
      <c r="J54" s="78">
        <f t="shared" si="7"/>
        <v>0.42309998214149031</v>
      </c>
      <c r="K54" s="2" t="s">
        <v>77</v>
      </c>
      <c r="L54" s="1">
        <f t="shared" si="8"/>
        <v>0</v>
      </c>
      <c r="M54" s="41">
        <f t="shared" si="9"/>
        <v>-2653.4799999999996</v>
      </c>
      <c r="N54" s="1">
        <f t="shared" si="10"/>
        <v>0</v>
      </c>
    </row>
    <row r="55" spans="1:14" x14ac:dyDescent="0.25">
      <c r="A55" s="9" t="s">
        <v>76</v>
      </c>
      <c r="B55" s="80">
        <f>'[7]6 - Income &amp; Expenditure'!D163</f>
        <v>28662.02</v>
      </c>
      <c r="C55" s="80">
        <f>'[7]6 - Income &amp; Expenditure'!E163</f>
        <v>18000</v>
      </c>
      <c r="D55" s="80">
        <f>'[7]6 - Income &amp; Expenditure'!F163</f>
        <v>10000</v>
      </c>
      <c r="E55" s="80">
        <f>'[7]6 - Income &amp; Expenditure'!G163</f>
        <v>10000</v>
      </c>
      <c r="F55" s="80">
        <f>'[7]6 - Income &amp; Expenditure'!H163</f>
        <v>10000</v>
      </c>
      <c r="G55" s="79">
        <f>'[7]6 - Income &amp; Expenditure'!I163</f>
        <v>10000</v>
      </c>
      <c r="I55" s="2"/>
      <c r="J55" s="78">
        <f t="shared" si="7"/>
        <v>-0.37199122741523455</v>
      </c>
      <c r="K55" s="2" t="s">
        <v>75</v>
      </c>
      <c r="L55" s="1">
        <f t="shared" si="8"/>
        <v>0</v>
      </c>
      <c r="M55" s="41">
        <f t="shared" si="9"/>
        <v>10662.02</v>
      </c>
      <c r="N55" s="1">
        <f t="shared" si="10"/>
        <v>0</v>
      </c>
    </row>
    <row r="56" spans="1:14" x14ac:dyDescent="0.25">
      <c r="A56" s="9" t="s">
        <v>74</v>
      </c>
      <c r="B56" s="80">
        <f>'[7]6 - Income &amp; Expenditure'!D168</f>
        <v>4793.4399999999996</v>
      </c>
      <c r="C56" s="80">
        <f>'[7]6 - Income &amp; Expenditure'!E168</f>
        <v>4000</v>
      </c>
      <c r="D56" s="80">
        <f>'[7]6 - Income &amp; Expenditure'!F168</f>
        <v>4200</v>
      </c>
      <c r="E56" s="80">
        <f>'[7]6 - Income &amp; Expenditure'!G168</f>
        <v>4410</v>
      </c>
      <c r="F56" s="80">
        <f>'[7]6 - Income &amp; Expenditure'!H168</f>
        <v>4630.5</v>
      </c>
      <c r="G56" s="79">
        <f>'[7]6 - Income &amp; Expenditure'!I168</f>
        <v>4862.0250000000005</v>
      </c>
      <c r="I56" s="2"/>
      <c r="J56" s="78">
        <f t="shared" si="7"/>
        <v>-0.16552621916619373</v>
      </c>
      <c r="K56" s="2"/>
      <c r="L56" s="1">
        <f t="shared" si="8"/>
        <v>0</v>
      </c>
      <c r="M56" s="41">
        <f t="shared" si="9"/>
        <v>793.4399999999996</v>
      </c>
      <c r="N56" s="1">
        <f t="shared" si="10"/>
        <v>0</v>
      </c>
    </row>
    <row r="57" spans="1:14" x14ac:dyDescent="0.25">
      <c r="A57" s="9" t="s">
        <v>73</v>
      </c>
      <c r="B57" s="80">
        <f>'[7]6 - Income &amp; Expenditure'!D174</f>
        <v>29450.94</v>
      </c>
      <c r="C57" s="80">
        <f>'[7]6 - Income &amp; Expenditure'!E174</f>
        <v>32770</v>
      </c>
      <c r="D57" s="80">
        <f>'[7]6 - Income &amp; Expenditure'!F174</f>
        <v>33420</v>
      </c>
      <c r="E57" s="80">
        <f>'[7]6 - Income &amp; Expenditure'!G174</f>
        <v>34083</v>
      </c>
      <c r="F57" s="80">
        <f>'[7]6 - Income &amp; Expenditure'!H174</f>
        <v>34759.26</v>
      </c>
      <c r="G57" s="79">
        <f>'[7]6 - Income &amp; Expenditure'!I174</f>
        <v>35449.0452</v>
      </c>
      <c r="I57" s="2"/>
      <c r="J57" s="78">
        <f t="shared" si="7"/>
        <v>0.11269793086400642</v>
      </c>
      <c r="K57" s="2"/>
      <c r="L57" s="1">
        <f t="shared" si="8"/>
        <v>0</v>
      </c>
      <c r="M57" s="41">
        <f t="shared" si="9"/>
        <v>-3319.0600000000013</v>
      </c>
      <c r="N57" s="1">
        <f t="shared" si="10"/>
        <v>0</v>
      </c>
    </row>
    <row r="58" spans="1:14" x14ac:dyDescent="0.25">
      <c r="A58" s="9" t="s">
        <v>72</v>
      </c>
      <c r="B58" s="80">
        <f>'[7]6 - Income &amp; Expenditure'!D179</f>
        <v>7461.41</v>
      </c>
      <c r="C58" s="80">
        <f>'[7]6 - Income &amp; Expenditure'!E179</f>
        <v>7200</v>
      </c>
      <c r="D58" s="80">
        <f>'[7]6 - Income &amp; Expenditure'!F179</f>
        <v>7560</v>
      </c>
      <c r="E58" s="80">
        <f>'[7]6 - Income &amp; Expenditure'!G179</f>
        <v>7938</v>
      </c>
      <c r="F58" s="80">
        <f>'[7]6 - Income &amp; Expenditure'!H179</f>
        <v>8334.9</v>
      </c>
      <c r="G58" s="79">
        <f>'[7]6 - Income &amp; Expenditure'!I179</f>
        <v>8751.6450000000004</v>
      </c>
      <c r="I58" s="2"/>
      <c r="J58" s="78">
        <f t="shared" si="7"/>
        <v>-3.5034933075651906E-2</v>
      </c>
      <c r="K58" s="2"/>
      <c r="L58" s="1">
        <f t="shared" si="8"/>
        <v>0</v>
      </c>
      <c r="M58" s="41">
        <f t="shared" si="9"/>
        <v>261.40999999999985</v>
      </c>
      <c r="N58" s="1">
        <f t="shared" si="10"/>
        <v>0</v>
      </c>
    </row>
    <row r="59" spans="1:14" x14ac:dyDescent="0.25">
      <c r="A59" s="9" t="s">
        <v>71</v>
      </c>
      <c r="B59" s="80">
        <f>'[7]6 - Income &amp; Expenditure'!D186</f>
        <v>19861.900000000001</v>
      </c>
      <c r="C59" s="80">
        <f>'[7]6 - Income &amp; Expenditure'!E186</f>
        <v>44655.983</v>
      </c>
      <c r="D59" s="80">
        <f>'[7]6 - Income &amp; Expenditure'!F186</f>
        <v>22709.369549999999</v>
      </c>
      <c r="E59" s="80">
        <f>'[7]6 - Income &amp; Expenditure'!G186</f>
        <v>22709.369549999999</v>
      </c>
      <c r="F59" s="80">
        <f>'[7]6 - Income &amp; Expenditure'!H186</f>
        <v>22709.369549999999</v>
      </c>
      <c r="G59" s="79">
        <f>'[7]6 - Income &amp; Expenditure'!I186</f>
        <v>22709.369549999999</v>
      </c>
      <c r="I59" s="2"/>
      <c r="J59" s="78">
        <f t="shared" si="7"/>
        <v>1.2483238260186587</v>
      </c>
      <c r="K59" s="2" t="s">
        <v>70</v>
      </c>
      <c r="L59" s="1">
        <f t="shared" si="8"/>
        <v>0</v>
      </c>
      <c r="M59" s="41">
        <f t="shared" si="9"/>
        <v>-24794.082999999999</v>
      </c>
      <c r="N59" s="1">
        <f t="shared" si="10"/>
        <v>0</v>
      </c>
    </row>
    <row r="60" spans="1:14" x14ac:dyDescent="0.25">
      <c r="A60" s="9" t="s">
        <v>69</v>
      </c>
      <c r="B60" s="80">
        <f>'[7]6 - Income &amp; Expenditure'!D191</f>
        <v>26880</v>
      </c>
      <c r="C60" s="80">
        <f>'[7]6 - Income &amp; Expenditure'!E191</f>
        <v>28672</v>
      </c>
      <c r="D60" s="80">
        <f>'[7]6 - Income &amp; Expenditure'!F191</f>
        <v>28672</v>
      </c>
      <c r="E60" s="80">
        <f>'[7]6 - Income &amp; Expenditure'!G191</f>
        <v>28672</v>
      </c>
      <c r="F60" s="80">
        <f>'[7]6 - Income &amp; Expenditure'!H191</f>
        <v>28672</v>
      </c>
      <c r="G60" s="79">
        <f>'[7]6 - Income &amp; Expenditure'!I191</f>
        <v>28672</v>
      </c>
      <c r="I60" s="2"/>
      <c r="J60" s="78">
        <f t="shared" si="7"/>
        <v>6.6666666666666666E-2</v>
      </c>
      <c r="K60" s="2"/>
      <c r="L60" s="1">
        <f t="shared" si="8"/>
        <v>0</v>
      </c>
      <c r="M60" s="41">
        <f t="shared" si="9"/>
        <v>-1792</v>
      </c>
      <c r="N60" s="1">
        <f t="shared" si="10"/>
        <v>0</v>
      </c>
    </row>
    <row r="61" spans="1:14" x14ac:dyDescent="0.25">
      <c r="A61" s="9" t="s">
        <v>68</v>
      </c>
      <c r="B61" s="80">
        <f>'[7]6 - Income &amp; Expenditure'!D212</f>
        <v>6658.2199999999993</v>
      </c>
      <c r="C61" s="80">
        <f>'[7]6 - Income &amp; Expenditure'!E212</f>
        <v>6900</v>
      </c>
      <c r="D61" s="80">
        <f>'[7]6 - Income &amp; Expenditure'!F212</f>
        <v>6040</v>
      </c>
      <c r="E61" s="80">
        <f>'[7]6 - Income &amp; Expenditure'!G212</f>
        <v>6187</v>
      </c>
      <c r="F61" s="80">
        <f>'[7]6 - Income &amp; Expenditure'!H212</f>
        <v>5841.35</v>
      </c>
      <c r="G61" s="79">
        <f>'[7]6 - Income &amp; Expenditure'!I212</f>
        <v>6003.4175000000005</v>
      </c>
      <c r="I61" s="2"/>
      <c r="J61" s="78">
        <f t="shared" si="7"/>
        <v>3.6313008581873335E-2</v>
      </c>
      <c r="K61" s="2"/>
      <c r="L61" s="1">
        <f t="shared" si="8"/>
        <v>0</v>
      </c>
      <c r="M61" s="41">
        <f t="shared" si="9"/>
        <v>-241.78000000000065</v>
      </c>
      <c r="N61" s="1">
        <f t="shared" si="10"/>
        <v>0</v>
      </c>
    </row>
    <row r="62" spans="1:14" x14ac:dyDescent="0.25">
      <c r="A62" s="9" t="s">
        <v>67</v>
      </c>
      <c r="B62" s="80">
        <f>'[7]6 - Income &amp; Expenditure'!D246</f>
        <v>57579.89</v>
      </c>
      <c r="C62" s="80">
        <f>'[7]6 - Income &amp; Expenditure'!E246</f>
        <v>63100</v>
      </c>
      <c r="D62" s="80">
        <f>'[7]6 - Income &amp; Expenditure'!F246</f>
        <v>67546</v>
      </c>
      <c r="E62" s="80">
        <f>'[7]6 - Income &amp; Expenditure'!G246</f>
        <v>67800.92</v>
      </c>
      <c r="F62" s="80">
        <f>'[7]6 - Income &amp; Expenditure'!H246</f>
        <v>68264.938399999999</v>
      </c>
      <c r="G62" s="79">
        <f>'[7]6 - Income &amp; Expenditure'!I246</f>
        <v>68738.237167999992</v>
      </c>
      <c r="I62" s="2"/>
      <c r="J62" s="78">
        <f t="shared" si="7"/>
        <v>9.5868713886045995E-2</v>
      </c>
      <c r="K62" s="2"/>
      <c r="L62" s="1">
        <f t="shared" si="8"/>
        <v>0</v>
      </c>
      <c r="M62" s="41">
        <f t="shared" si="9"/>
        <v>-5520.1100000000006</v>
      </c>
      <c r="N62" s="1">
        <f t="shared" si="10"/>
        <v>0</v>
      </c>
    </row>
    <row r="63" spans="1:14" x14ac:dyDescent="0.25">
      <c r="A63" s="9" t="s">
        <v>66</v>
      </c>
      <c r="B63" s="80">
        <f>'[7]6 - Income &amp; Expenditure'!D253</f>
        <v>25706.22</v>
      </c>
      <c r="C63" s="80">
        <f>'[7]6 - Income &amp; Expenditure'!E253</f>
        <v>27200</v>
      </c>
      <c r="D63" s="80">
        <f>'[7]6 - Income &amp; Expenditure'!F253</f>
        <v>28044</v>
      </c>
      <c r="E63" s="80">
        <f>'[7]6 - Income &amp; Expenditure'!G253</f>
        <v>28922.880000000001</v>
      </c>
      <c r="F63" s="80">
        <f>'[7]6 - Income &amp; Expenditure'!H253</f>
        <v>29838.2376</v>
      </c>
      <c r="G63" s="79">
        <f>'[7]6 - Income &amp; Expenditure'!I253</f>
        <v>30791.747352000002</v>
      </c>
      <c r="I63" s="2"/>
      <c r="J63" s="78">
        <f t="shared" si="7"/>
        <v>5.8109671511408473E-2</v>
      </c>
      <c r="K63" s="2"/>
      <c r="L63" s="1">
        <f t="shared" si="8"/>
        <v>0</v>
      </c>
      <c r="M63" s="41">
        <f t="shared" si="9"/>
        <v>-1493.7799999999988</v>
      </c>
      <c r="N63" s="1">
        <f t="shared" si="10"/>
        <v>0</v>
      </c>
    </row>
    <row r="64" spans="1:14" x14ac:dyDescent="0.25">
      <c r="A64" s="9" t="s">
        <v>65</v>
      </c>
      <c r="B64" s="80">
        <f>'[7]6 - Income &amp; Expenditure'!D259</f>
        <v>0</v>
      </c>
      <c r="C64" s="80">
        <f>'[7]6 - Income &amp; Expenditure'!E259</f>
        <v>0</v>
      </c>
      <c r="D64" s="80">
        <f>'[7]6 - Income &amp; Expenditure'!F259</f>
        <v>0</v>
      </c>
      <c r="E64" s="80">
        <f>'[7]6 - Income &amp; Expenditure'!G259</f>
        <v>0</v>
      </c>
      <c r="F64" s="80">
        <f>'[7]6 - Income &amp; Expenditure'!H259</f>
        <v>0</v>
      </c>
      <c r="G64" s="79">
        <f>'[7]6 - Income &amp; Expenditure'!I259</f>
        <v>0</v>
      </c>
      <c r="I64" s="2"/>
      <c r="J64" s="78">
        <f t="shared" si="7"/>
        <v>0</v>
      </c>
      <c r="K64" s="2"/>
      <c r="L64" s="1">
        <f t="shared" si="8"/>
        <v>0</v>
      </c>
      <c r="M64" s="41">
        <f t="shared" si="9"/>
        <v>0</v>
      </c>
      <c r="N64" s="1">
        <f t="shared" si="10"/>
        <v>0</v>
      </c>
    </row>
    <row r="65" spans="1:14" x14ac:dyDescent="0.25">
      <c r="A65" s="9" t="s">
        <v>64</v>
      </c>
      <c r="B65" s="80">
        <f>'[7]6 - Income &amp; Expenditure'!D280</f>
        <v>3504.65</v>
      </c>
      <c r="C65" s="80">
        <f>'[7]6 - Income &amp; Expenditure'!E280</f>
        <v>2910</v>
      </c>
      <c r="D65" s="80">
        <f>'[7]6 - Income &amp; Expenditure'!F280</f>
        <v>2918.2</v>
      </c>
      <c r="E65" s="80">
        <f>'[7]6 - Income &amp; Expenditure'!G280</f>
        <v>2926.5639999999999</v>
      </c>
      <c r="F65" s="80">
        <f>'[7]6 - Income &amp; Expenditure'!H280</f>
        <v>2935.09528</v>
      </c>
      <c r="G65" s="79">
        <f>'[7]6 - Income &amp; Expenditure'!I280</f>
        <v>2943.7971856000004</v>
      </c>
      <c r="I65" s="2"/>
      <c r="J65" s="78">
        <f t="shared" si="7"/>
        <v>-0.1696745752072247</v>
      </c>
      <c r="K65" s="2"/>
      <c r="L65" s="1">
        <f t="shared" si="8"/>
        <v>0</v>
      </c>
      <c r="M65" s="41">
        <f t="shared" si="9"/>
        <v>594.65000000000009</v>
      </c>
      <c r="N65" s="1">
        <f t="shared" si="10"/>
        <v>0</v>
      </c>
    </row>
    <row r="66" spans="1:14" x14ac:dyDescent="0.25">
      <c r="A66" s="9" t="s">
        <v>63</v>
      </c>
      <c r="B66" s="80">
        <f>'[7]6 - Income &amp; Expenditure'!D288</f>
        <v>10954.380000000001</v>
      </c>
      <c r="C66" s="80">
        <f>'[7]6 - Income &amp; Expenditure'!E288</f>
        <v>12049.818000000001</v>
      </c>
      <c r="D66" s="80">
        <f>'[7]6 - Income &amp; Expenditure'!F288</f>
        <v>12652.308900000002</v>
      </c>
      <c r="E66" s="80">
        <f>'[7]6 - Income &amp; Expenditure'!G288</f>
        <v>13284.924345000003</v>
      </c>
      <c r="F66" s="80">
        <f>'[7]6 - Income &amp; Expenditure'!H288</f>
        <v>13949.170562250005</v>
      </c>
      <c r="G66" s="79">
        <f>'[7]6 - Income &amp; Expenditure'!I288</f>
        <v>14646.629090362505</v>
      </c>
      <c r="I66" s="2"/>
      <c r="J66" s="78">
        <f t="shared" si="7"/>
        <v>0.1</v>
      </c>
      <c r="K66" s="2"/>
      <c r="L66" s="1">
        <f t="shared" si="8"/>
        <v>0</v>
      </c>
      <c r="M66" s="41">
        <f t="shared" si="9"/>
        <v>-1095.4380000000001</v>
      </c>
      <c r="N66" s="1">
        <f t="shared" si="10"/>
        <v>0</v>
      </c>
    </row>
    <row r="67" spans="1:14" x14ac:dyDescent="0.25">
      <c r="A67" s="9" t="s">
        <v>62</v>
      </c>
      <c r="B67" s="80">
        <f>'[7]6 - Income &amp; Expenditure'!D302</f>
        <v>4417.3500000000004</v>
      </c>
      <c r="C67" s="80">
        <f>'[7]6 - Income &amp; Expenditure'!E302</f>
        <v>5800</v>
      </c>
      <c r="D67" s="80">
        <f>'[7]6 - Income &amp; Expenditure'!F302</f>
        <v>5100</v>
      </c>
      <c r="E67" s="80">
        <f>'[7]6 - Income &amp; Expenditure'!G302</f>
        <v>5800</v>
      </c>
      <c r="F67" s="80">
        <f>'[7]6 - Income &amp; Expenditure'!H302</f>
        <v>5100</v>
      </c>
      <c r="G67" s="79">
        <f>'[7]6 - Income &amp; Expenditure'!I302</f>
        <v>5800</v>
      </c>
      <c r="I67" s="2"/>
      <c r="J67" s="78">
        <f t="shared" si="7"/>
        <v>0.31300440309235167</v>
      </c>
      <c r="K67" s="2" t="s">
        <v>61</v>
      </c>
      <c r="L67" s="1">
        <f t="shared" si="8"/>
        <v>0</v>
      </c>
      <c r="M67" s="41">
        <f t="shared" si="9"/>
        <v>-1382.6499999999996</v>
      </c>
      <c r="N67" s="1">
        <f t="shared" si="10"/>
        <v>0</v>
      </c>
    </row>
    <row r="68" spans="1:14" x14ac:dyDescent="0.25">
      <c r="A68" s="9" t="s">
        <v>60</v>
      </c>
      <c r="B68" s="80">
        <f>'[7]6 - Income &amp; Expenditure'!D318</f>
        <v>50136.22</v>
      </c>
      <c r="C68" s="80">
        <f>'[7]6 - Income &amp; Expenditure'!E318</f>
        <v>31400</v>
      </c>
      <c r="D68" s="80">
        <f>'[7]6 - Income &amp; Expenditure'!F318</f>
        <v>31400</v>
      </c>
      <c r="E68" s="80">
        <f>'[7]6 - Income &amp; Expenditure'!G318</f>
        <v>31400</v>
      </c>
      <c r="F68" s="80">
        <f>'[7]6 - Income &amp; Expenditure'!H318</f>
        <v>31400</v>
      </c>
      <c r="G68" s="79">
        <f>'[7]6 - Income &amp; Expenditure'!I318</f>
        <v>31400</v>
      </c>
      <c r="I68" s="2"/>
      <c r="J68" s="78">
        <f t="shared" si="7"/>
        <v>-0.37370627462541056</v>
      </c>
      <c r="K68" s="2" t="s">
        <v>59</v>
      </c>
      <c r="L68" s="1">
        <f t="shared" si="8"/>
        <v>0</v>
      </c>
      <c r="M68" s="41">
        <f t="shared" si="9"/>
        <v>18736.22</v>
      </c>
      <c r="N68" s="1">
        <f t="shared" si="10"/>
        <v>0</v>
      </c>
    </row>
    <row r="69" spans="1:14" x14ac:dyDescent="0.25">
      <c r="A69" s="9" t="s">
        <v>58</v>
      </c>
      <c r="B69" s="80">
        <f>'[7]6 - Income &amp; Expenditure'!D323</f>
        <v>36721.629999999997</v>
      </c>
      <c r="C69" s="80">
        <f>'[7]6 - Income &amp; Expenditure'!E323</f>
        <v>20000</v>
      </c>
      <c r="D69" s="80">
        <f>'[7]6 - Income &amp; Expenditure'!F323</f>
        <v>12000</v>
      </c>
      <c r="E69" s="80">
        <f>'[7]6 - Income &amp; Expenditure'!G323</f>
        <v>12000</v>
      </c>
      <c r="F69" s="80">
        <f>'[7]6 - Income &amp; Expenditure'!H323</f>
        <v>12000</v>
      </c>
      <c r="G69" s="79">
        <f>'[7]6 - Income &amp; Expenditure'!I323</f>
        <v>12000</v>
      </c>
      <c r="I69" s="2"/>
      <c r="J69" s="78">
        <f t="shared" si="7"/>
        <v>-0.4553618671066616</v>
      </c>
      <c r="K69" s="2" t="s">
        <v>57</v>
      </c>
      <c r="L69" s="1">
        <f t="shared" si="8"/>
        <v>0</v>
      </c>
      <c r="M69" s="41">
        <f t="shared" si="9"/>
        <v>16721.629999999997</v>
      </c>
      <c r="N69" s="1">
        <f t="shared" si="10"/>
        <v>0</v>
      </c>
    </row>
    <row r="70" spans="1:14" x14ac:dyDescent="0.25">
      <c r="A70" s="9" t="s">
        <v>56</v>
      </c>
      <c r="B70" s="80">
        <f>'[7]6 - Income &amp; Expenditure'!D334</f>
        <v>1003.5</v>
      </c>
      <c r="C70" s="80">
        <f>'[7]6 - Income &amp; Expenditure'!E334</f>
        <v>2600</v>
      </c>
      <c r="D70" s="80">
        <f>'[7]6 - Income &amp; Expenditure'!F334</f>
        <v>2600</v>
      </c>
      <c r="E70" s="80">
        <f>'[7]6 - Income &amp; Expenditure'!G334</f>
        <v>2600</v>
      </c>
      <c r="F70" s="80">
        <f>'[7]6 - Income &amp; Expenditure'!H334</f>
        <v>2600</v>
      </c>
      <c r="G70" s="79">
        <f>'[7]6 - Income &amp; Expenditure'!I334</f>
        <v>2600</v>
      </c>
      <c r="I70" s="2"/>
      <c r="J70" s="78">
        <f t="shared" si="7"/>
        <v>1.5909317389138018</v>
      </c>
      <c r="K70" s="2" t="s">
        <v>55</v>
      </c>
      <c r="L70" s="1">
        <f t="shared" si="8"/>
        <v>0</v>
      </c>
      <c r="M70" s="41">
        <f t="shared" si="9"/>
        <v>-1596.5</v>
      </c>
      <c r="N70" s="1">
        <f t="shared" si="10"/>
        <v>0</v>
      </c>
    </row>
    <row r="71" spans="1:14" x14ac:dyDescent="0.25">
      <c r="A71" s="9" t="s">
        <v>54</v>
      </c>
      <c r="B71" s="80">
        <f>'[7]6 - Income &amp; Expenditure'!D351</f>
        <v>14189.1</v>
      </c>
      <c r="C71" s="80">
        <f>'[7]6 - Income &amp; Expenditure'!E351</f>
        <v>16874.84</v>
      </c>
      <c r="D71" s="80">
        <f>'[7]6 - Income &amp; Expenditure'!F351</f>
        <v>16501.082000000002</v>
      </c>
      <c r="E71" s="80">
        <f>'[7]6 - Income &amp; Expenditure'!G351</f>
        <v>16964.47046</v>
      </c>
      <c r="F71" s="80">
        <f>'[7]6 - Income &amp; Expenditure'!H351</f>
        <v>17441.307693800001</v>
      </c>
      <c r="G71" s="79">
        <f>'[7]6 - Income &amp; Expenditure'!I351</f>
        <v>17931.988107014004</v>
      </c>
      <c r="I71" s="2"/>
      <c r="J71" s="78">
        <f t="shared" si="7"/>
        <v>0.18928191358155202</v>
      </c>
      <c r="K71" s="2"/>
      <c r="L71" s="1">
        <f t="shared" si="8"/>
        <v>0</v>
      </c>
      <c r="M71" s="41">
        <f t="shared" si="9"/>
        <v>-2685.74</v>
      </c>
      <c r="N71" s="1">
        <f t="shared" si="10"/>
        <v>0</v>
      </c>
    </row>
    <row r="72" spans="1:14" x14ac:dyDescent="0.25">
      <c r="A72" s="9" t="s">
        <v>53</v>
      </c>
      <c r="B72" s="80">
        <f>'[7]6 - Income &amp; Expenditure'!D357</f>
        <v>0</v>
      </c>
      <c r="C72" s="80">
        <f>'[7]6 - Income &amp; Expenditure'!E357</f>
        <v>0</v>
      </c>
      <c r="D72" s="80">
        <f>'[7]6 - Income &amp; Expenditure'!F357</f>
        <v>0</v>
      </c>
      <c r="E72" s="80">
        <f>'[7]6 - Income &amp; Expenditure'!G357</f>
        <v>0</v>
      </c>
      <c r="F72" s="80">
        <f>'[7]6 - Income &amp; Expenditure'!H357</f>
        <v>0</v>
      </c>
      <c r="G72" s="79">
        <f>'[7]6 - Income &amp; Expenditure'!I357</f>
        <v>0</v>
      </c>
      <c r="I72" s="2"/>
      <c r="J72" s="78">
        <f t="shared" si="7"/>
        <v>0</v>
      </c>
      <c r="K72" s="2"/>
      <c r="L72" s="1">
        <f t="shared" si="8"/>
        <v>0</v>
      </c>
      <c r="M72" s="41">
        <f t="shared" si="9"/>
        <v>0</v>
      </c>
      <c r="N72" s="1">
        <f t="shared" si="10"/>
        <v>0</v>
      </c>
    </row>
    <row r="73" spans="1:14" x14ac:dyDescent="0.25">
      <c r="A73" s="9" t="s">
        <v>52</v>
      </c>
      <c r="B73" s="80">
        <f>'[7]6 - Income &amp; Expenditure'!D362</f>
        <v>0</v>
      </c>
      <c r="C73" s="80">
        <f>'[7]6 - Income &amp; Expenditure'!E362</f>
        <v>0</v>
      </c>
      <c r="D73" s="80">
        <f>'[7]6 - Income &amp; Expenditure'!F362</f>
        <v>0</v>
      </c>
      <c r="E73" s="80">
        <f>'[7]6 - Income &amp; Expenditure'!G362</f>
        <v>0</v>
      </c>
      <c r="F73" s="80">
        <f>'[7]6 - Income &amp; Expenditure'!H362</f>
        <v>0</v>
      </c>
      <c r="G73" s="79">
        <f>'[7]6 - Income &amp; Expenditure'!I362</f>
        <v>0</v>
      </c>
      <c r="I73" s="2"/>
      <c r="J73" s="78">
        <f t="shared" si="7"/>
        <v>0</v>
      </c>
      <c r="K73" s="2"/>
      <c r="L73" s="1">
        <f t="shared" si="8"/>
        <v>0</v>
      </c>
      <c r="M73" s="41">
        <f t="shared" si="9"/>
        <v>0</v>
      </c>
      <c r="N73" s="1">
        <f t="shared" si="10"/>
        <v>0</v>
      </c>
    </row>
    <row r="74" spans="1:14" x14ac:dyDescent="0.25">
      <c r="A74" s="9" t="s">
        <v>51</v>
      </c>
      <c r="B74" s="80">
        <f>'[7]6 - Income &amp; Expenditure'!D368</f>
        <v>0</v>
      </c>
      <c r="C74" s="80">
        <f>'[7]6 - Income &amp; Expenditure'!E368</f>
        <v>0</v>
      </c>
      <c r="D74" s="80">
        <f>'[7]6 - Income &amp; Expenditure'!F368</f>
        <v>0</v>
      </c>
      <c r="E74" s="80">
        <f>'[7]6 - Income &amp; Expenditure'!G368</f>
        <v>0</v>
      </c>
      <c r="F74" s="80">
        <f>'[7]6 - Income &amp; Expenditure'!H368</f>
        <v>0</v>
      </c>
      <c r="G74" s="79">
        <f>'[7]6 - Income &amp; Expenditure'!I368</f>
        <v>0</v>
      </c>
      <c r="I74" s="2"/>
      <c r="J74" s="78">
        <f t="shared" si="7"/>
        <v>0</v>
      </c>
      <c r="K74" s="2"/>
      <c r="L74" s="1">
        <f t="shared" si="8"/>
        <v>0</v>
      </c>
      <c r="M74" s="41">
        <f t="shared" si="9"/>
        <v>0</v>
      </c>
      <c r="N74" s="1">
        <f t="shared" si="10"/>
        <v>0</v>
      </c>
    </row>
    <row r="75" spans="1:14" x14ac:dyDescent="0.25">
      <c r="A75" s="20" t="s">
        <v>50</v>
      </c>
      <c r="B75" s="76">
        <f t="shared" ref="B75:G75" si="11">SUM(B44:B74)</f>
        <v>1561583.0399999996</v>
      </c>
      <c r="C75" s="77">
        <f t="shared" si="11"/>
        <v>1646467.2860000001</v>
      </c>
      <c r="D75" s="76">
        <f t="shared" si="11"/>
        <v>1738887.1402522989</v>
      </c>
      <c r="E75" s="76">
        <f t="shared" si="11"/>
        <v>1796610.2007310274</v>
      </c>
      <c r="F75" s="76">
        <f t="shared" si="11"/>
        <v>1859183.5265631208</v>
      </c>
      <c r="G75" s="75">
        <f t="shared" si="11"/>
        <v>1920381.9419366776</v>
      </c>
      <c r="I75" s="2"/>
    </row>
    <row r="76" spans="1:14" x14ac:dyDescent="0.25">
      <c r="A76" s="9"/>
      <c r="B76" s="74"/>
      <c r="C76" s="74"/>
      <c r="D76" s="74"/>
      <c r="E76" s="74"/>
      <c r="F76" s="74"/>
      <c r="G76" s="73"/>
      <c r="I76" s="2"/>
      <c r="L76" s="1">
        <f>SUM(L25:L37,L44:L74)</f>
        <v>0</v>
      </c>
      <c r="N76" s="1">
        <f t="shared" ref="N76" si="12">SUM(N25:N37,N44:N74)</f>
        <v>0</v>
      </c>
    </row>
    <row r="77" spans="1:14" hidden="1" x14ac:dyDescent="0.25">
      <c r="A77" s="9" t="s">
        <v>49</v>
      </c>
      <c r="B77" s="22">
        <f t="shared" ref="B77:G77" si="13">B75+B38</f>
        <v>1338383.8699999996</v>
      </c>
      <c r="C77" s="22">
        <f t="shared" si="13"/>
        <v>1468378.206</v>
      </c>
      <c r="D77" s="22">
        <f t="shared" si="13"/>
        <v>1600192.1402522989</v>
      </c>
      <c r="E77" s="22">
        <f t="shared" si="13"/>
        <v>1673972.2007310274</v>
      </c>
      <c r="F77" s="22">
        <f t="shared" si="13"/>
        <v>1740475.5265631208</v>
      </c>
      <c r="G77" s="21">
        <f t="shared" si="13"/>
        <v>1801523.9419366776</v>
      </c>
      <c r="I77" s="2"/>
    </row>
    <row r="78" spans="1:14" hidden="1" x14ac:dyDescent="0.25">
      <c r="A78" s="9"/>
      <c r="B78" s="42"/>
      <c r="C78" s="74"/>
      <c r="D78" s="74"/>
      <c r="E78" s="74"/>
      <c r="F78" s="74"/>
      <c r="G78" s="73"/>
      <c r="I78" s="2"/>
    </row>
    <row r="79" spans="1:14" ht="13.8" thickBot="1" x14ac:dyDescent="0.3">
      <c r="A79" s="72" t="s">
        <v>48</v>
      </c>
      <c r="B79" s="4">
        <f t="shared" ref="B79:G79" si="14">-(B19-B77)</f>
        <v>-26623.130000000354</v>
      </c>
      <c r="C79" s="5">
        <f t="shared" si="14"/>
        <v>-32599.793999999994</v>
      </c>
      <c r="D79" s="4">
        <f t="shared" si="14"/>
        <v>70419.140252298908</v>
      </c>
      <c r="E79" s="4">
        <f t="shared" si="14"/>
        <v>119581.5335291971</v>
      </c>
      <c r="F79" s="4">
        <f t="shared" si="14"/>
        <v>179054.0360252813</v>
      </c>
      <c r="G79" s="3">
        <f t="shared" si="14"/>
        <v>228564.10738109937</v>
      </c>
      <c r="H79" s="1" t="s">
        <v>9</v>
      </c>
      <c r="I79" s="2"/>
    </row>
    <row r="80" spans="1:14" x14ac:dyDescent="0.25">
      <c r="A80" s="9"/>
      <c r="B80" s="54"/>
      <c r="C80" s="71"/>
      <c r="D80" s="71"/>
      <c r="E80" s="71"/>
      <c r="F80" s="71"/>
      <c r="G80" s="70"/>
      <c r="I80" s="2"/>
    </row>
    <row r="81" spans="1:9" ht="13.8" thickBot="1" x14ac:dyDescent="0.3">
      <c r="A81" s="69" t="s">
        <v>47</v>
      </c>
      <c r="B81" s="67">
        <f t="shared" ref="B81:G81" si="15">-(B21-B77)</f>
        <v>-88420.130000000354</v>
      </c>
      <c r="C81" s="68">
        <f t="shared" si="15"/>
        <v>-121019.92400000035</v>
      </c>
      <c r="D81" s="67">
        <f t="shared" si="15"/>
        <v>-50600.78374770144</v>
      </c>
      <c r="E81" s="67">
        <f t="shared" si="15"/>
        <v>68980.749781495659</v>
      </c>
      <c r="F81" s="67">
        <f t="shared" si="15"/>
        <v>248034.78580677696</v>
      </c>
      <c r="G81" s="66">
        <f t="shared" si="15"/>
        <v>476598.89318787633</v>
      </c>
      <c r="H81" s="1" t="s">
        <v>9</v>
      </c>
      <c r="I81" s="2"/>
    </row>
    <row r="82" spans="1:9" x14ac:dyDescent="0.25">
      <c r="A82" s="65" t="s">
        <v>46</v>
      </c>
      <c r="B82" s="64"/>
      <c r="C82" s="63">
        <f>-SUM(C25,C27)*-10%</f>
        <v>-13628.908000000003</v>
      </c>
      <c r="D82" s="63">
        <f t="shared" ref="D82:F82" si="16">-SUM(D25,D27)*-10%</f>
        <v>-11369.5</v>
      </c>
      <c r="E82" s="63">
        <f t="shared" si="16"/>
        <v>-9763.8000000000011</v>
      </c>
      <c r="F82" s="63">
        <f t="shared" si="16"/>
        <v>-9370.8000000000011</v>
      </c>
      <c r="G82" s="62">
        <f>-SUM(G25,G27)*-10%</f>
        <v>-9385.8000000000011</v>
      </c>
      <c r="I82" s="2"/>
    </row>
    <row r="83" spans="1:9" x14ac:dyDescent="0.25">
      <c r="A83" s="61" t="s">
        <v>45</v>
      </c>
      <c r="B83" s="54"/>
      <c r="C83" s="60">
        <f>-SUM('[7]3b - Schools Block'!C28-'[7]6 - Income &amp; Expenditure'!E375-'[7]6 - Income &amp; Expenditure'!E386)*8%</f>
        <v>-130981.36640000001</v>
      </c>
      <c r="D83" s="60">
        <f>-SUM('[7]3b - Schools Block'!D28-'[7]6 - Income &amp; Expenditure'!F375-'[7]6 - Income &amp; Expenditure'!F386)*8%</f>
        <v>-131477.44</v>
      </c>
      <c r="E83" s="60">
        <f>-SUM('[7]3b - Schools Block'!E28-'[7]6 - Income &amp; Expenditure'!G375-'[7]6 - Income &amp; Expenditure'!G386)*8%</f>
        <v>-132162.29337614644</v>
      </c>
      <c r="F83" s="60">
        <f>-SUM('[7]3b - Schools Block'!F28-'[7]6 - Income &amp; Expenditure'!H375-'[7]6 - Income &amp; Expenditure'!H386)*8%</f>
        <v>-132410.35924302717</v>
      </c>
      <c r="G83" s="59">
        <f>-SUM('[7]3b - Schools Block'!G28-'[7]6 - Income &amp; Expenditure'!I375-'[7]6 - Income &amp; Expenditure'!I386)*8%</f>
        <v>-133345.42676444625</v>
      </c>
      <c r="I83" s="2"/>
    </row>
    <row r="84" spans="1:9" ht="13.8" thickBot="1" x14ac:dyDescent="0.3">
      <c r="A84" s="58" t="s">
        <v>44</v>
      </c>
      <c r="B84" s="57"/>
      <c r="C84" s="56">
        <f>-SUM('[7]3b - Schools Block'!C28-'[7]6 - Income &amp; Expenditure'!E375-'[7]6 - Income &amp; Expenditure'!E380-'[7]6 - Income &amp; Expenditure'!E386)*5%</f>
        <v>-81863.354000000007</v>
      </c>
      <c r="D84" s="56">
        <f>-SUM('[7]3b - Schools Block'!D28-'[7]6 - Income &amp; Expenditure'!F375-'[7]6 - Income &amp; Expenditure'!F380-'[7]6 - Income &amp; Expenditure'!F386)*5%</f>
        <v>-82173.400000000009</v>
      </c>
      <c r="E84" s="56">
        <f>-SUM('[7]3b - Schools Block'!E28-'[7]6 - Income &amp; Expenditure'!G375-'[7]6 - Income &amp; Expenditure'!G380-'[7]6 - Income &amp; Expenditure'!G386)*5%</f>
        <v>-82601.433360091527</v>
      </c>
      <c r="F84" s="56">
        <f>-SUM('[7]3b - Schools Block'!F28-'[7]6 - Income &amp; Expenditure'!H375-'[7]6 - Income &amp; Expenditure'!H380-'[7]6 - Income &amp; Expenditure'!H386)*5%</f>
        <v>-82756.47452689198</v>
      </c>
      <c r="G84" s="55">
        <f>-SUM('[7]3b - Schools Block'!G28-'[7]6 - Income &amp; Expenditure'!I375-'[7]6 - Income &amp; Expenditure'!I380-'[7]6 - Income &amp; Expenditure'!I386)*5%</f>
        <v>-83340.891727778915</v>
      </c>
      <c r="I84" s="2"/>
    </row>
    <row r="85" spans="1:9" ht="13.8" thickBot="1" x14ac:dyDescent="0.3">
      <c r="C85" s="54"/>
      <c r="I85" s="2"/>
    </row>
    <row r="86" spans="1:9" x14ac:dyDescent="0.25">
      <c r="A86" s="15" t="s">
        <v>43</v>
      </c>
      <c r="B86" s="14" t="s">
        <v>4</v>
      </c>
      <c r="C86" s="14" t="s">
        <v>4</v>
      </c>
      <c r="D86" s="14" t="s">
        <v>4</v>
      </c>
      <c r="E86" s="14" t="s">
        <v>4</v>
      </c>
      <c r="F86" s="14" t="s">
        <v>4</v>
      </c>
      <c r="G86" s="13" t="s">
        <v>4</v>
      </c>
      <c r="I86" s="2"/>
    </row>
    <row r="87" spans="1:9" x14ac:dyDescent="0.25">
      <c r="A87" s="45"/>
      <c r="B87" s="41"/>
      <c r="C87" s="42"/>
      <c r="D87" s="42"/>
      <c r="E87" s="42"/>
      <c r="F87" s="42"/>
      <c r="G87" s="43"/>
      <c r="I87" s="2"/>
    </row>
    <row r="88" spans="1:9" x14ac:dyDescent="0.25">
      <c r="A88" s="19" t="s">
        <v>17</v>
      </c>
      <c r="B88" s="44"/>
      <c r="C88" s="42"/>
      <c r="D88" s="42"/>
      <c r="E88" s="42"/>
      <c r="F88" s="42"/>
      <c r="G88" s="43"/>
      <c r="I88" s="2"/>
    </row>
    <row r="89" spans="1:9" x14ac:dyDescent="0.25">
      <c r="A89" s="12" t="s">
        <v>3</v>
      </c>
      <c r="B89" s="42">
        <f>'[7]7 - Pupil Premium FSM'!F13</f>
        <v>-11513</v>
      </c>
      <c r="C89" s="42">
        <f>'[7]7 - Pupil Premium FSM'!G13</f>
        <v>-11916.190000000002</v>
      </c>
      <c r="D89" s="42">
        <f>'[7]7 - Pupil Premium FSM'!H13</f>
        <v>-12841.140000000014</v>
      </c>
      <c r="E89" s="42">
        <f>'[7]7 - Pupil Premium FSM'!I13</f>
        <v>-11703.603448477894</v>
      </c>
      <c r="F89" s="42">
        <f>'[7]7 - Pupil Premium FSM'!J13</f>
        <v>-11873.946399709821</v>
      </c>
      <c r="G89" s="43">
        <f>'[7]7 - Pupil Premium FSM'!K13</f>
        <v>-8193.7269542815338</v>
      </c>
      <c r="I89" s="2"/>
    </row>
    <row r="90" spans="1:9" x14ac:dyDescent="0.25">
      <c r="A90" s="12" t="s">
        <v>41</v>
      </c>
      <c r="B90" s="16">
        <f>'[7]7 - Pupil Premium FSM'!F14</f>
        <v>-112185</v>
      </c>
      <c r="C90" s="16">
        <f>'[7]7 - Pupil Premium FSM'!G14</f>
        <v>-129495</v>
      </c>
      <c r="D90" s="16">
        <f>'[7]7 - Pupil Premium FSM'!H14</f>
        <v>-129495</v>
      </c>
      <c r="E90" s="16">
        <f>'[7]7 - Pupil Premium FSM'!I14</f>
        <v>-130950</v>
      </c>
      <c r="F90" s="16">
        <f>'[7]7 - Pupil Premium FSM'!J14</f>
        <v>-130950</v>
      </c>
      <c r="G90" s="43">
        <f>'[7]7 - Pupil Premium FSM'!K14</f>
        <v>-132405</v>
      </c>
      <c r="I90" s="2"/>
    </row>
    <row r="91" spans="1:9" x14ac:dyDescent="0.25">
      <c r="A91" s="12" t="s">
        <v>42</v>
      </c>
      <c r="B91" s="26">
        <f t="shared" ref="B91:G91" si="17">SUM(B89:B90)</f>
        <v>-123698</v>
      </c>
      <c r="C91" s="26">
        <f t="shared" si="17"/>
        <v>-141411.19</v>
      </c>
      <c r="D91" s="26">
        <f t="shared" si="17"/>
        <v>-142336.14000000001</v>
      </c>
      <c r="E91" s="26">
        <f t="shared" si="17"/>
        <v>-142653.60344847789</v>
      </c>
      <c r="F91" s="26">
        <f t="shared" si="17"/>
        <v>-142823.94639970982</v>
      </c>
      <c r="G91" s="25">
        <f t="shared" si="17"/>
        <v>-140598.72695428153</v>
      </c>
      <c r="I91" s="2"/>
    </row>
    <row r="92" spans="1:9" x14ac:dyDescent="0.25">
      <c r="A92" s="12"/>
      <c r="B92" s="40"/>
      <c r="C92" s="40"/>
      <c r="D92" s="40"/>
      <c r="E92" s="40"/>
      <c r="F92" s="40"/>
      <c r="G92" s="39"/>
      <c r="H92" s="2"/>
      <c r="I92" s="2"/>
    </row>
    <row r="93" spans="1:9" x14ac:dyDescent="0.25">
      <c r="A93" s="19" t="s">
        <v>6</v>
      </c>
      <c r="B93" s="40"/>
      <c r="C93" s="40"/>
      <c r="D93" s="40"/>
      <c r="E93" s="40"/>
      <c r="F93" s="40"/>
      <c r="G93" s="39"/>
      <c r="H93" s="2"/>
      <c r="I93" s="2"/>
    </row>
    <row r="94" spans="1:9" x14ac:dyDescent="0.25">
      <c r="A94" s="12" t="s">
        <v>41</v>
      </c>
      <c r="B94" s="16">
        <f>'[7]7 - Pupil Premium FSM'!F198</f>
        <v>111781.81</v>
      </c>
      <c r="C94" s="16">
        <f>'[7]7 - Pupil Premium FSM'!G198</f>
        <v>128570.04999999999</v>
      </c>
      <c r="D94" s="16">
        <f>'[7]7 - Pupil Premium FSM'!H198</f>
        <v>130632.53655152212</v>
      </c>
      <c r="E94" s="16">
        <f>'[7]7 - Pupil Premium FSM'!I198</f>
        <v>130779.65704876807</v>
      </c>
      <c r="F94" s="16">
        <f>'[7]7 - Pupil Premium FSM'!J198</f>
        <v>134630.21944542829</v>
      </c>
      <c r="G94" s="23">
        <f>'[7]7 - Pupil Premium FSM'!K198</f>
        <v>139613.7246317828</v>
      </c>
      <c r="H94" s="2"/>
      <c r="I94" s="2"/>
    </row>
    <row r="95" spans="1:9" x14ac:dyDescent="0.25">
      <c r="A95" s="12" t="s">
        <v>24</v>
      </c>
      <c r="B95" s="16">
        <f>'[7]7 - Pupil Premium FSM'!F201</f>
        <v>0</v>
      </c>
      <c r="C95" s="16">
        <f>'[7]7 - Pupil Premium FSM'!G201</f>
        <v>0</v>
      </c>
      <c r="D95" s="16">
        <f>'[7]7 - Pupil Premium FSM'!H201</f>
        <v>0</v>
      </c>
      <c r="E95" s="16">
        <f>'[7]7 - Pupil Premium FSM'!I201</f>
        <v>0</v>
      </c>
      <c r="F95" s="16">
        <f>'[7]7 - Pupil Premium FSM'!J201</f>
        <v>0</v>
      </c>
      <c r="G95" s="23">
        <f>'[7]7 - Pupil Premium FSM'!K201</f>
        <v>0</v>
      </c>
      <c r="H95" s="2"/>
      <c r="I95" s="2"/>
    </row>
    <row r="96" spans="1:9" x14ac:dyDescent="0.25">
      <c r="A96" s="12"/>
      <c r="B96" s="16"/>
      <c r="C96" s="16"/>
      <c r="D96" s="16"/>
      <c r="E96" s="16"/>
      <c r="F96" s="16"/>
      <c r="G96" s="23"/>
      <c r="H96" s="2"/>
      <c r="I96" s="2"/>
    </row>
    <row r="97" spans="1:9" ht="13.8" thickBot="1" x14ac:dyDescent="0.3">
      <c r="A97" s="6" t="s">
        <v>0</v>
      </c>
      <c r="B97" s="4">
        <f>'[7]7 - Pupil Premium FSM'!F202</f>
        <v>-11916.190000000002</v>
      </c>
      <c r="C97" s="5">
        <f>'[7]7 - Pupil Premium FSM'!G202</f>
        <v>-12841.140000000014</v>
      </c>
      <c r="D97" s="4">
        <f>'[7]7 - Pupil Premium FSM'!H202</f>
        <v>-11703.603448477894</v>
      </c>
      <c r="E97" s="4">
        <f>'[7]7 - Pupil Premium FSM'!I202</f>
        <v>-11873.946399709821</v>
      </c>
      <c r="F97" s="4">
        <f>'[7]7 - Pupil Premium FSM'!J202</f>
        <v>-8193.7269542815338</v>
      </c>
      <c r="G97" s="3">
        <f>'[7]7 - Pupil Premium FSM'!K202</f>
        <v>-985.00232249873807</v>
      </c>
      <c r="H97" s="2" t="s">
        <v>9</v>
      </c>
      <c r="I97" s="2"/>
    </row>
    <row r="98" spans="1:9" ht="13.8" thickBot="1" x14ac:dyDescent="0.3">
      <c r="A98" s="18"/>
      <c r="B98" s="11"/>
      <c r="C98" s="11"/>
      <c r="D98" s="11"/>
      <c r="E98" s="11"/>
      <c r="F98" s="11"/>
      <c r="G98" s="11"/>
      <c r="H98" s="2"/>
      <c r="I98" s="2"/>
    </row>
    <row r="99" spans="1:9" x14ac:dyDescent="0.25">
      <c r="A99" s="15" t="s">
        <v>40</v>
      </c>
      <c r="B99" s="14" t="s">
        <v>4</v>
      </c>
      <c r="C99" s="14" t="s">
        <v>4</v>
      </c>
      <c r="D99" s="14" t="s">
        <v>4</v>
      </c>
      <c r="E99" s="14" t="s">
        <v>4</v>
      </c>
      <c r="F99" s="14" t="s">
        <v>4</v>
      </c>
      <c r="G99" s="13" t="s">
        <v>4</v>
      </c>
      <c r="H99" s="2"/>
      <c r="I99" s="2"/>
    </row>
    <row r="100" spans="1:9" x14ac:dyDescent="0.25">
      <c r="A100" s="45"/>
      <c r="B100" s="41"/>
      <c r="C100" s="42"/>
      <c r="D100" s="42"/>
      <c r="E100" s="42"/>
      <c r="F100" s="42"/>
      <c r="G100" s="43"/>
      <c r="I100" s="2"/>
    </row>
    <row r="101" spans="1:9" x14ac:dyDescent="0.25">
      <c r="A101" s="19" t="s">
        <v>17</v>
      </c>
      <c r="B101" s="44"/>
      <c r="C101" s="42"/>
      <c r="D101" s="42"/>
      <c r="E101" s="42"/>
      <c r="F101" s="42"/>
      <c r="G101" s="43"/>
      <c r="H101" s="2"/>
      <c r="I101" s="2"/>
    </row>
    <row r="102" spans="1:9" x14ac:dyDescent="0.25">
      <c r="A102" s="12" t="s">
        <v>3</v>
      </c>
      <c r="B102" s="42">
        <f>'[7]7a - Pupil Premium Service'!F11</f>
        <v>-9</v>
      </c>
      <c r="C102" s="42">
        <f>'[7]7a - Pupil Premium Service'!G11</f>
        <v>-329</v>
      </c>
      <c r="D102" s="42">
        <f>'[7]7a - Pupil Premium Service'!H11</f>
        <v>0</v>
      </c>
      <c r="E102" s="42">
        <f>'[7]7a - Pupil Premium Service'!I11</f>
        <v>-335</v>
      </c>
      <c r="F102" s="42">
        <f>'[7]7a - Pupil Premium Service'!J11</f>
        <v>-670</v>
      </c>
      <c r="G102" s="43">
        <f>'[7]7a - Pupil Premium Service'!K11</f>
        <v>-1005</v>
      </c>
      <c r="I102" s="2"/>
    </row>
    <row r="103" spans="1:9" x14ac:dyDescent="0.25">
      <c r="A103" s="12" t="s">
        <v>38</v>
      </c>
      <c r="B103" s="42">
        <f>'[7]7a - Pupil Premium Service'!F12</f>
        <v>-320</v>
      </c>
      <c r="C103" s="42">
        <f>'[7]7a - Pupil Premium Service'!G12</f>
        <v>-670</v>
      </c>
      <c r="D103" s="42">
        <f>'[7]7a - Pupil Premium Service'!H12</f>
        <v>-335</v>
      </c>
      <c r="E103" s="42">
        <f>'[7]7a - Pupil Premium Service'!I12</f>
        <v>-335</v>
      </c>
      <c r="F103" s="42">
        <f>'[7]7a - Pupil Premium Service'!J12</f>
        <v>-335</v>
      </c>
      <c r="G103" s="43">
        <f>'[7]7a - Pupil Premium Service'!K12</f>
        <v>-335</v>
      </c>
      <c r="I103" s="2"/>
    </row>
    <row r="104" spans="1:9" x14ac:dyDescent="0.25">
      <c r="A104" s="12" t="s">
        <v>39</v>
      </c>
      <c r="B104" s="26">
        <f t="shared" ref="B104:G104" si="18">SUM(B102:B103)</f>
        <v>-329</v>
      </c>
      <c r="C104" s="26">
        <f t="shared" si="18"/>
        <v>-999</v>
      </c>
      <c r="D104" s="26">
        <f t="shared" si="18"/>
        <v>-335</v>
      </c>
      <c r="E104" s="26">
        <f t="shared" si="18"/>
        <v>-670</v>
      </c>
      <c r="F104" s="26">
        <f t="shared" si="18"/>
        <v>-1005</v>
      </c>
      <c r="G104" s="25">
        <f t="shared" si="18"/>
        <v>-1340</v>
      </c>
      <c r="I104" s="2"/>
    </row>
    <row r="105" spans="1:9" x14ac:dyDescent="0.25">
      <c r="A105" s="12"/>
      <c r="B105" s="40"/>
      <c r="C105" s="40"/>
      <c r="D105" s="40"/>
      <c r="E105" s="40"/>
      <c r="F105" s="40"/>
      <c r="G105" s="39"/>
      <c r="H105" s="2"/>
      <c r="I105" s="2"/>
    </row>
    <row r="106" spans="1:9" x14ac:dyDescent="0.25">
      <c r="A106" s="19" t="s">
        <v>6</v>
      </c>
      <c r="B106" s="40"/>
      <c r="C106" s="40"/>
      <c r="D106" s="40"/>
      <c r="E106" s="40"/>
      <c r="F106" s="40"/>
      <c r="G106" s="39"/>
      <c r="H106" s="2"/>
      <c r="I106" s="2"/>
    </row>
    <row r="107" spans="1:9" x14ac:dyDescent="0.25">
      <c r="A107" s="12" t="s">
        <v>38</v>
      </c>
      <c r="B107" s="16">
        <f>'[7]7a - Pupil Premium Service'!F196</f>
        <v>0</v>
      </c>
      <c r="C107" s="16">
        <f>'[7]7a - Pupil Premium Service'!G196</f>
        <v>999</v>
      </c>
      <c r="D107" s="16">
        <f>'[7]7a - Pupil Premium Service'!H196</f>
        <v>0</v>
      </c>
      <c r="E107" s="16">
        <f>'[7]7a - Pupil Premium Service'!I196</f>
        <v>0</v>
      </c>
      <c r="F107" s="16">
        <f>'[7]7a - Pupil Premium Service'!J196</f>
        <v>0</v>
      </c>
      <c r="G107" s="23">
        <f>'[7]7a - Pupil Premium Service'!K196</f>
        <v>0</v>
      </c>
      <c r="H107" s="2"/>
      <c r="I107" s="2"/>
    </row>
    <row r="108" spans="1:9" x14ac:dyDescent="0.25">
      <c r="A108" s="12" t="s">
        <v>24</v>
      </c>
      <c r="B108" s="16">
        <f>'[7]7a - Pupil Premium Service'!F199</f>
        <v>0</v>
      </c>
      <c r="C108" s="16">
        <f>'[7]7a - Pupil Premium Service'!G199</f>
        <v>0</v>
      </c>
      <c r="D108" s="16">
        <f>'[7]7a - Pupil Premium Service'!H199</f>
        <v>0</v>
      </c>
      <c r="E108" s="16">
        <f>'[7]7a - Pupil Premium Service'!I199</f>
        <v>0</v>
      </c>
      <c r="F108" s="16">
        <f>'[7]7a - Pupil Premium Service'!J199</f>
        <v>0</v>
      </c>
      <c r="G108" s="23">
        <f>'[7]7a - Pupil Premium Service'!K199</f>
        <v>0</v>
      </c>
      <c r="H108" s="2"/>
      <c r="I108" s="2"/>
    </row>
    <row r="109" spans="1:9" x14ac:dyDescent="0.25">
      <c r="A109" s="12"/>
      <c r="B109" s="16"/>
      <c r="C109" s="16"/>
      <c r="D109" s="16"/>
      <c r="E109" s="16"/>
      <c r="F109" s="16"/>
      <c r="G109" s="23"/>
      <c r="H109" s="2"/>
      <c r="I109" s="2"/>
    </row>
    <row r="110" spans="1:9" ht="13.8" thickBot="1" x14ac:dyDescent="0.3">
      <c r="A110" s="6" t="s">
        <v>0</v>
      </c>
      <c r="B110" s="4">
        <f>'[7]7a - Pupil Premium Service'!F200</f>
        <v>-329</v>
      </c>
      <c r="C110" s="5">
        <f>'[7]7a - Pupil Premium Service'!G200</f>
        <v>0</v>
      </c>
      <c r="D110" s="4">
        <f>'[7]7a - Pupil Premium Service'!H200</f>
        <v>-335</v>
      </c>
      <c r="E110" s="4">
        <f>'[7]7a - Pupil Premium Service'!I200</f>
        <v>-670</v>
      </c>
      <c r="F110" s="4">
        <f>'[7]7a - Pupil Premium Service'!J200</f>
        <v>-1005</v>
      </c>
      <c r="G110" s="3">
        <f>'[7]7a - Pupil Premium Service'!K200</f>
        <v>-1340</v>
      </c>
      <c r="H110" s="2" t="s">
        <v>9</v>
      </c>
      <c r="I110" s="2"/>
    </row>
    <row r="111" spans="1:9" ht="13.8" thickBot="1" x14ac:dyDescent="0.3">
      <c r="A111" s="12"/>
      <c r="B111" s="11"/>
      <c r="C111" s="53"/>
      <c r="D111" s="11"/>
      <c r="E111" s="11"/>
      <c r="F111" s="11"/>
      <c r="G111" s="11"/>
      <c r="H111" s="2"/>
      <c r="I111" s="2"/>
    </row>
    <row r="112" spans="1:9" x14ac:dyDescent="0.25">
      <c r="A112" s="15" t="s">
        <v>37</v>
      </c>
      <c r="B112" s="14" t="s">
        <v>4</v>
      </c>
      <c r="C112" s="14" t="s">
        <v>4</v>
      </c>
      <c r="D112" s="14" t="s">
        <v>4</v>
      </c>
      <c r="E112" s="14" t="s">
        <v>4</v>
      </c>
      <c r="F112" s="14" t="s">
        <v>4</v>
      </c>
      <c r="G112" s="13" t="s">
        <v>4</v>
      </c>
      <c r="H112" s="2"/>
      <c r="I112" s="2"/>
    </row>
    <row r="113" spans="1:9" x14ac:dyDescent="0.25">
      <c r="A113" s="45"/>
      <c r="B113" s="41"/>
      <c r="C113" s="42"/>
      <c r="D113" s="42"/>
      <c r="E113" s="42"/>
      <c r="F113" s="42"/>
      <c r="G113" s="43"/>
      <c r="I113" s="2"/>
    </row>
    <row r="114" spans="1:9" x14ac:dyDescent="0.25">
      <c r="A114" s="19" t="s">
        <v>17</v>
      </c>
      <c r="B114" s="44"/>
      <c r="C114" s="42"/>
      <c r="D114" s="42"/>
      <c r="E114" s="42"/>
      <c r="F114" s="42"/>
      <c r="G114" s="43"/>
      <c r="H114" s="2"/>
      <c r="I114" s="2"/>
    </row>
    <row r="115" spans="1:9" x14ac:dyDescent="0.25">
      <c r="A115" s="12" t="s">
        <v>3</v>
      </c>
      <c r="B115" s="42">
        <f>'[7]7b - Pupil Premium LAC'!F11</f>
        <v>-5120</v>
      </c>
      <c r="C115" s="42">
        <f>'[7]7b - Pupil Premium LAC'!G11</f>
        <v>-6942</v>
      </c>
      <c r="D115" s="42">
        <f>'[7]7b - Pupil Premium LAC'!H11</f>
        <v>-929</v>
      </c>
      <c r="E115" s="42">
        <f>'[7]7b - Pupil Premium LAC'!I11</f>
        <v>-28.272540369230228</v>
      </c>
      <c r="F115" s="42">
        <f>'[7]7b - Pupil Premium LAC'!J11</f>
        <v>-4328.2725403692302</v>
      </c>
      <c r="G115" s="43">
        <f>'[7]7b - Pupil Premium LAC'!K11</f>
        <v>-7928.2725403692311</v>
      </c>
      <c r="I115" s="2"/>
    </row>
    <row r="116" spans="1:9" x14ac:dyDescent="0.25">
      <c r="A116" s="12" t="s">
        <v>32</v>
      </c>
      <c r="B116" s="42">
        <f>'[7]7b - Pupil Premium LAC'!F12</f>
        <v>-4000</v>
      </c>
      <c r="C116" s="42">
        <f>'[7]7b - Pupil Premium LAC'!G12</f>
        <v>-6000</v>
      </c>
      <c r="D116" s="42">
        <f>'[7]7b - Pupil Premium LAC'!H12</f>
        <v>-6000</v>
      </c>
      <c r="E116" s="42">
        <f>'[7]7b - Pupil Premium LAC'!I12</f>
        <v>-5000</v>
      </c>
      <c r="F116" s="42">
        <f>'[7]7b - Pupil Premium LAC'!J12</f>
        <v>-5000</v>
      </c>
      <c r="G116" s="43">
        <f>'[7]7b - Pupil Premium LAC'!K12</f>
        <v>-4000</v>
      </c>
      <c r="I116" s="2"/>
    </row>
    <row r="117" spans="1:9" x14ac:dyDescent="0.25">
      <c r="A117" s="12" t="s">
        <v>36</v>
      </c>
      <c r="B117" s="42">
        <f>'[7]7b - Pupil Premium LAC'!F13</f>
        <v>-6996</v>
      </c>
      <c r="C117" s="42">
        <f>'[7]7b - Pupil Premium LAC'!G13</f>
        <v>0</v>
      </c>
      <c r="D117" s="42">
        <f>'[7]7b - Pupil Premium LAC'!H13</f>
        <v>0</v>
      </c>
      <c r="E117" s="42">
        <f>'[7]7b - Pupil Premium LAC'!I13</f>
        <v>0</v>
      </c>
      <c r="F117" s="42">
        <f>'[7]7b - Pupil Premium LAC'!J13</f>
        <v>0</v>
      </c>
      <c r="G117" s="43">
        <f>'[7]7b - Pupil Premium LAC'!K13</f>
        <v>0</v>
      </c>
      <c r="I117" s="2"/>
    </row>
    <row r="118" spans="1:9" x14ac:dyDescent="0.25">
      <c r="A118" s="12" t="s">
        <v>35</v>
      </c>
      <c r="B118" s="16">
        <f>'[7]7b - Pupil Premium LAC'!F19</f>
        <v>0</v>
      </c>
      <c r="C118" s="16">
        <f>'[7]7b - Pupil Premium LAC'!G19</f>
        <v>0</v>
      </c>
      <c r="D118" s="16">
        <f>'[7]7b - Pupil Premium LAC'!H19</f>
        <v>0</v>
      </c>
      <c r="E118" s="16">
        <f>'[7]7b - Pupil Premium LAC'!I19</f>
        <v>0</v>
      </c>
      <c r="F118" s="16">
        <f>'[7]7b - Pupil Premium LAC'!J19</f>
        <v>0</v>
      </c>
      <c r="G118" s="43">
        <f>'[7]7b - Pupil Premium LAC'!K19</f>
        <v>0</v>
      </c>
      <c r="I118" s="2"/>
    </row>
    <row r="119" spans="1:9" x14ac:dyDescent="0.25">
      <c r="A119" s="12" t="s">
        <v>34</v>
      </c>
      <c r="B119" s="16">
        <f>'[7]7b - Pupil Premium LAC'!F14</f>
        <v>-342</v>
      </c>
      <c r="C119" s="16">
        <f>'[7]7b - Pupil Premium LAC'!G14</f>
        <v>0</v>
      </c>
      <c r="D119" s="16">
        <f>'[7]7b - Pupil Premium LAC'!H14</f>
        <v>0</v>
      </c>
      <c r="E119" s="16">
        <f>'[7]7b - Pupil Premium LAC'!I14</f>
        <v>0</v>
      </c>
      <c r="F119" s="16">
        <f>'[7]7b - Pupil Premium LAC'!J14</f>
        <v>0</v>
      </c>
      <c r="G119" s="43">
        <f>'[7]7b - Pupil Premium LAC'!K14</f>
        <v>0</v>
      </c>
      <c r="I119" s="2"/>
    </row>
    <row r="120" spans="1:9" x14ac:dyDescent="0.25">
      <c r="A120" s="12" t="s">
        <v>33</v>
      </c>
      <c r="B120" s="26">
        <f>'[7]7b - Pupil Premium LAC'!F22</f>
        <v>-16458</v>
      </c>
      <c r="C120" s="26">
        <f>'[7]7b - Pupil Premium LAC'!G22</f>
        <v>-12942</v>
      </c>
      <c r="D120" s="26">
        <f>'[7]7b - Pupil Premium LAC'!H22</f>
        <v>-6929</v>
      </c>
      <c r="E120" s="26">
        <f>'[7]7b - Pupil Premium LAC'!I22</f>
        <v>-5028.2725403692302</v>
      </c>
      <c r="F120" s="26">
        <f>'[7]7b - Pupil Premium LAC'!J22</f>
        <v>-9328.2725403692311</v>
      </c>
      <c r="G120" s="25">
        <f>'[7]7b - Pupil Premium LAC'!K22</f>
        <v>-11928.272540369231</v>
      </c>
      <c r="H120" s="2"/>
      <c r="I120" s="2"/>
    </row>
    <row r="121" spans="1:9" x14ac:dyDescent="0.25">
      <c r="A121" s="12"/>
      <c r="B121" s="40"/>
      <c r="C121" s="40"/>
      <c r="D121" s="40"/>
      <c r="E121" s="40"/>
      <c r="F121" s="40"/>
      <c r="G121" s="39"/>
      <c r="H121" s="2"/>
      <c r="I121" s="2"/>
    </row>
    <row r="122" spans="1:9" x14ac:dyDescent="0.25">
      <c r="A122" s="19" t="s">
        <v>6</v>
      </c>
      <c r="B122" s="40"/>
      <c r="C122" s="40"/>
      <c r="D122" s="40"/>
      <c r="E122" s="40"/>
      <c r="F122" s="40"/>
      <c r="G122" s="39"/>
      <c r="H122" s="2"/>
      <c r="I122" s="2"/>
    </row>
    <row r="123" spans="1:9" x14ac:dyDescent="0.25">
      <c r="A123" s="12" t="s">
        <v>32</v>
      </c>
      <c r="B123" s="16">
        <f>'[7]7b - Pupil Premium LAC'!F205</f>
        <v>9516</v>
      </c>
      <c r="C123" s="16">
        <f>'[7]7b - Pupil Premium LAC'!G205</f>
        <v>12013</v>
      </c>
      <c r="D123" s="16">
        <f>'[7]7b - Pupil Premium LAC'!H205</f>
        <v>6900.7274596307698</v>
      </c>
      <c r="E123" s="16">
        <f>'[7]7b - Pupil Premium LAC'!I205</f>
        <v>700</v>
      </c>
      <c r="F123" s="16">
        <f>'[7]7b - Pupil Premium LAC'!J205</f>
        <v>1400</v>
      </c>
      <c r="G123" s="23">
        <f>'[7]7b - Pupil Premium LAC'!K205</f>
        <v>700</v>
      </c>
      <c r="H123" s="2"/>
      <c r="I123" s="2"/>
    </row>
    <row r="124" spans="1:9" x14ac:dyDescent="0.25">
      <c r="A124" s="12" t="s">
        <v>24</v>
      </c>
      <c r="B124" s="16">
        <f>'[7]7b - Pupil Premium LAC'!F208</f>
        <v>0</v>
      </c>
      <c r="C124" s="16">
        <f>'[7]7b - Pupil Premium LAC'!G208</f>
        <v>0</v>
      </c>
      <c r="D124" s="16">
        <f>'[7]7b - Pupil Premium LAC'!H208</f>
        <v>0</v>
      </c>
      <c r="E124" s="16">
        <f>'[7]7b - Pupil Premium LAC'!I208</f>
        <v>0</v>
      </c>
      <c r="F124" s="16">
        <f>'[7]7b - Pupil Premium LAC'!J208</f>
        <v>0</v>
      </c>
      <c r="G124" s="23">
        <f>'[7]7b - Pupil Premium LAC'!K208</f>
        <v>0</v>
      </c>
      <c r="H124" s="2"/>
      <c r="I124" s="2"/>
    </row>
    <row r="125" spans="1:9" x14ac:dyDescent="0.25">
      <c r="A125" s="12"/>
      <c r="B125" s="16"/>
      <c r="C125" s="16"/>
      <c r="D125" s="16"/>
      <c r="E125" s="16"/>
      <c r="F125" s="16"/>
      <c r="G125" s="23"/>
      <c r="H125" s="2"/>
      <c r="I125" s="2"/>
    </row>
    <row r="126" spans="1:9" ht="13.8" thickBot="1" x14ac:dyDescent="0.3">
      <c r="A126" s="6" t="s">
        <v>0</v>
      </c>
      <c r="B126" s="4">
        <f>'[7]7b - Pupil Premium LAC'!F209</f>
        <v>-6942</v>
      </c>
      <c r="C126" s="5">
        <f>'[7]7b - Pupil Premium LAC'!G209</f>
        <v>-929</v>
      </c>
      <c r="D126" s="4">
        <f>'[7]7b - Pupil Premium LAC'!H209</f>
        <v>-28.272540369230228</v>
      </c>
      <c r="E126" s="4">
        <f>'[7]7b - Pupil Premium LAC'!I209</f>
        <v>-4328.2725403692302</v>
      </c>
      <c r="F126" s="4">
        <f>'[7]7b - Pupil Premium LAC'!J209</f>
        <v>-7928.2725403692311</v>
      </c>
      <c r="G126" s="3">
        <f>'[7]7b - Pupil Premium LAC'!K209</f>
        <v>-11228.272540369231</v>
      </c>
      <c r="H126" s="2" t="s">
        <v>9</v>
      </c>
      <c r="I126" s="2"/>
    </row>
    <row r="127" spans="1:9" ht="13.8" thickBot="1" x14ac:dyDescent="0.3">
      <c r="A127" s="12"/>
      <c r="B127" s="11"/>
      <c r="C127" s="53"/>
      <c r="D127" s="11"/>
      <c r="E127" s="11"/>
      <c r="F127" s="11"/>
      <c r="G127" s="11"/>
      <c r="H127" s="2"/>
      <c r="I127" s="2"/>
    </row>
    <row r="128" spans="1:9" x14ac:dyDescent="0.25">
      <c r="A128" s="15" t="s">
        <v>31</v>
      </c>
      <c r="B128" s="14" t="s">
        <v>4</v>
      </c>
      <c r="C128" s="14" t="s">
        <v>4</v>
      </c>
      <c r="D128" s="14" t="s">
        <v>4</v>
      </c>
      <c r="E128" s="14" t="s">
        <v>4</v>
      </c>
      <c r="F128" s="14" t="s">
        <v>4</v>
      </c>
      <c r="G128" s="13" t="s">
        <v>4</v>
      </c>
      <c r="H128" s="2"/>
      <c r="I128" s="2"/>
    </row>
    <row r="129" spans="1:9" x14ac:dyDescent="0.25">
      <c r="A129" s="45"/>
      <c r="B129" s="41"/>
      <c r="C129" s="42"/>
      <c r="D129" s="42"/>
      <c r="E129" s="42"/>
      <c r="F129" s="42"/>
      <c r="G129" s="43"/>
      <c r="I129" s="2"/>
    </row>
    <row r="130" spans="1:9" x14ac:dyDescent="0.25">
      <c r="A130" s="19" t="s">
        <v>17</v>
      </c>
      <c r="B130" s="44"/>
      <c r="C130" s="42"/>
      <c r="D130" s="42"/>
      <c r="E130" s="42"/>
      <c r="F130" s="42"/>
      <c r="G130" s="43"/>
      <c r="H130" s="2"/>
      <c r="I130" s="2"/>
    </row>
    <row r="131" spans="1:9" x14ac:dyDescent="0.25">
      <c r="A131" s="12" t="s">
        <v>3</v>
      </c>
      <c r="B131" s="42">
        <f>'[7]7c - Pupil Premium Post LAC'!F11</f>
        <v>-5412</v>
      </c>
      <c r="C131" s="42">
        <f>'[7]7c - Pupil Premium Post LAC'!G11</f>
        <v>-3974</v>
      </c>
      <c r="D131" s="42">
        <f>'[7]7c - Pupil Premium Post LAC'!H11</f>
        <v>-1707.5999999999995</v>
      </c>
      <c r="E131" s="42">
        <f>'[7]7c - Pupil Premium Post LAC'!I11</f>
        <v>-922.46637929334793</v>
      </c>
      <c r="F131" s="42">
        <f>'[7]7c - Pupil Premium Post LAC'!J11</f>
        <v>-814.22153708034693</v>
      </c>
      <c r="G131" s="23">
        <f>'[7]7c - Pupil Premium Post LAC'!K11</f>
        <v>-488.37296539988984</v>
      </c>
      <c r="I131" s="2"/>
    </row>
    <row r="132" spans="1:9" x14ac:dyDescent="0.25">
      <c r="A132" s="12" t="s">
        <v>29</v>
      </c>
      <c r="B132" s="42">
        <f>'[7]7c - Pupil Premium Post LAC'!F12</f>
        <v>-4820</v>
      </c>
      <c r="C132" s="42">
        <f>'[7]7c - Pupil Premium Post LAC'!G12</f>
        <v>-5060</v>
      </c>
      <c r="D132" s="42">
        <f>'[7]7c - Pupil Premium Post LAC'!H12</f>
        <v>-5060</v>
      </c>
      <c r="E132" s="42">
        <f>'[7]7c - Pupil Premium Post LAC'!I12</f>
        <v>-5060</v>
      </c>
      <c r="F132" s="42">
        <f>'[7]7c - Pupil Premium Post LAC'!J12</f>
        <v>-5060</v>
      </c>
      <c r="G132" s="23">
        <f>'[7]7c - Pupil Premium Post LAC'!K12</f>
        <v>-5060</v>
      </c>
      <c r="I132" s="2"/>
    </row>
    <row r="133" spans="1:9" x14ac:dyDescent="0.25">
      <c r="A133" s="12" t="s">
        <v>30</v>
      </c>
      <c r="B133" s="26">
        <f t="shared" ref="B133:G133" si="19">SUM(B131:B132)</f>
        <v>-10232</v>
      </c>
      <c r="C133" s="26">
        <f t="shared" si="19"/>
        <v>-9034</v>
      </c>
      <c r="D133" s="26">
        <f t="shared" si="19"/>
        <v>-6767.5999999999995</v>
      </c>
      <c r="E133" s="26">
        <f t="shared" si="19"/>
        <v>-5982.4663792933479</v>
      </c>
      <c r="F133" s="26">
        <f t="shared" si="19"/>
        <v>-5874.2215370803469</v>
      </c>
      <c r="G133" s="25">
        <f t="shared" si="19"/>
        <v>-5548.3729653998898</v>
      </c>
      <c r="I133" s="2"/>
    </row>
    <row r="134" spans="1:9" x14ac:dyDescent="0.25">
      <c r="A134" s="12"/>
      <c r="B134" s="40"/>
      <c r="C134" s="40"/>
      <c r="D134" s="40"/>
      <c r="E134" s="40"/>
      <c r="F134" s="40"/>
      <c r="G134" s="39"/>
      <c r="H134" s="2"/>
      <c r="I134" s="2"/>
    </row>
    <row r="135" spans="1:9" x14ac:dyDescent="0.25">
      <c r="A135" s="19" t="s">
        <v>6</v>
      </c>
      <c r="B135" s="40"/>
      <c r="C135" s="40"/>
      <c r="D135" s="40"/>
      <c r="E135" s="40"/>
      <c r="F135" s="40"/>
      <c r="G135" s="39"/>
      <c r="H135" s="2"/>
      <c r="I135" s="2"/>
    </row>
    <row r="136" spans="1:9" x14ac:dyDescent="0.25">
      <c r="A136" s="12" t="s">
        <v>29</v>
      </c>
      <c r="B136" s="16">
        <f>'[7]7c - Pupil Premium Post LAC'!F196</f>
        <v>6258</v>
      </c>
      <c r="C136" s="16">
        <f>'[7]7c - Pupil Premium Post LAC'!G196</f>
        <v>7326.4000000000005</v>
      </c>
      <c r="D136" s="16">
        <f>'[7]7c - Pupil Premium Post LAC'!H196</f>
        <v>5845.1336207066515</v>
      </c>
      <c r="E136" s="16">
        <f>'[7]7c - Pupil Premium Post LAC'!I196</f>
        <v>5168.244842213001</v>
      </c>
      <c r="F136" s="16">
        <f>'[7]7c - Pupil Premium Post LAC'!J196</f>
        <v>5385.8485716804571</v>
      </c>
      <c r="G136" s="23">
        <f>'[7]7c - Pupil Premium Post LAC'!K196</f>
        <v>4489.6932945110457</v>
      </c>
      <c r="H136" s="2"/>
      <c r="I136" s="2"/>
    </row>
    <row r="137" spans="1:9" x14ac:dyDescent="0.25">
      <c r="A137" s="12" t="s">
        <v>24</v>
      </c>
      <c r="B137" s="16">
        <f>'[7]7c - Pupil Premium Post LAC'!F199</f>
        <v>0</v>
      </c>
      <c r="C137" s="16">
        <f>'[7]7c - Pupil Premium Post LAC'!G199</f>
        <v>0</v>
      </c>
      <c r="D137" s="16">
        <f>'[7]7c - Pupil Premium Post LAC'!H199</f>
        <v>0</v>
      </c>
      <c r="E137" s="16">
        <f>'[7]7c - Pupil Premium Post LAC'!I199</f>
        <v>0</v>
      </c>
      <c r="F137" s="16">
        <f>'[7]7c - Pupil Premium Post LAC'!J199</f>
        <v>0</v>
      </c>
      <c r="G137" s="23">
        <f>'[7]7c - Pupil Premium Post LAC'!K199</f>
        <v>0</v>
      </c>
      <c r="H137" s="2"/>
      <c r="I137" s="2"/>
    </row>
    <row r="138" spans="1:9" x14ac:dyDescent="0.25">
      <c r="A138" s="12"/>
      <c r="B138" s="38"/>
      <c r="C138" s="38"/>
      <c r="D138" s="38"/>
      <c r="E138" s="38"/>
      <c r="F138" s="38"/>
      <c r="G138" s="37"/>
      <c r="H138" s="2"/>
      <c r="I138" s="2"/>
    </row>
    <row r="139" spans="1:9" ht="13.8" thickBot="1" x14ac:dyDescent="0.3">
      <c r="A139" s="6" t="s">
        <v>0</v>
      </c>
      <c r="B139" s="4">
        <f>'[7]7c - Pupil Premium Post LAC'!F200</f>
        <v>-3974</v>
      </c>
      <c r="C139" s="5">
        <f>'[7]7c - Pupil Premium Post LAC'!G200</f>
        <v>-1707.5999999999995</v>
      </c>
      <c r="D139" s="4">
        <f>'[7]7c - Pupil Premium Post LAC'!H200</f>
        <v>-922.46637929334793</v>
      </c>
      <c r="E139" s="4">
        <f>'[7]7c - Pupil Premium Post LAC'!I200</f>
        <v>-814.22153708034693</v>
      </c>
      <c r="F139" s="4">
        <f>'[7]7c - Pupil Premium Post LAC'!J200</f>
        <v>-488.37296539988984</v>
      </c>
      <c r="G139" s="3">
        <f>'[7]7c - Pupil Premium Post LAC'!K200</f>
        <v>-1058.6796708888442</v>
      </c>
      <c r="H139" s="2" t="s">
        <v>9</v>
      </c>
      <c r="I139" s="2"/>
    </row>
    <row r="140" spans="1:9" ht="13.8" thickBot="1" x14ac:dyDescent="0.3">
      <c r="A140" s="18"/>
      <c r="B140" s="11"/>
      <c r="C140" s="53"/>
      <c r="D140" s="11"/>
      <c r="E140" s="11"/>
      <c r="F140" s="11"/>
      <c r="G140" s="11"/>
      <c r="H140" s="2"/>
      <c r="I140" s="2"/>
    </row>
    <row r="141" spans="1:9" x14ac:dyDescent="0.25">
      <c r="A141" s="15" t="s">
        <v>28</v>
      </c>
      <c r="B141" s="14" t="s">
        <v>4</v>
      </c>
      <c r="C141" s="14" t="s">
        <v>4</v>
      </c>
      <c r="D141" s="14" t="s">
        <v>4</v>
      </c>
      <c r="E141" s="14" t="s">
        <v>4</v>
      </c>
      <c r="F141" s="14" t="s">
        <v>4</v>
      </c>
      <c r="G141" s="13" t="s">
        <v>4</v>
      </c>
      <c r="H141" s="2"/>
      <c r="I141" s="2"/>
    </row>
    <row r="142" spans="1:9" x14ac:dyDescent="0.25">
      <c r="A142" s="45"/>
      <c r="B142" s="41"/>
      <c r="C142" s="42"/>
      <c r="D142" s="42"/>
      <c r="E142" s="42"/>
      <c r="F142" s="42"/>
      <c r="G142" s="43"/>
      <c r="I142" s="2"/>
    </row>
    <row r="143" spans="1:9" x14ac:dyDescent="0.25">
      <c r="A143" s="19" t="s">
        <v>17</v>
      </c>
      <c r="B143" s="44"/>
      <c r="C143" s="42"/>
      <c r="D143" s="42"/>
      <c r="E143" s="42"/>
      <c r="F143" s="42"/>
      <c r="G143" s="43"/>
      <c r="H143" s="2"/>
      <c r="I143" s="2"/>
    </row>
    <row r="144" spans="1:9" x14ac:dyDescent="0.25">
      <c r="A144" s="12" t="s">
        <v>3</v>
      </c>
      <c r="B144" s="42">
        <f>'[7]7d - Pupil Premium EY'!F9</f>
        <v>0</v>
      </c>
      <c r="C144" s="42">
        <f>'[7]7d - Pupil Premium EY'!G9</f>
        <v>0</v>
      </c>
      <c r="D144" s="42">
        <f>'[7]7d - Pupil Premium EY'!H9</f>
        <v>0</v>
      </c>
      <c r="E144" s="42">
        <f>'[7]7d - Pupil Premium EY'!I9</f>
        <v>0</v>
      </c>
      <c r="F144" s="42">
        <f>'[7]7d - Pupil Premium EY'!J9</f>
        <v>0</v>
      </c>
      <c r="G144" s="23">
        <f>'[7]7d - Pupil Premium EY'!K9</f>
        <v>0</v>
      </c>
      <c r="I144" s="2"/>
    </row>
    <row r="145" spans="1:9" x14ac:dyDescent="0.25">
      <c r="A145" s="12" t="s">
        <v>27</v>
      </c>
      <c r="B145" s="16">
        <f>SUM('[7]7d - Pupil Premium EY'!F10:F21)</f>
        <v>0</v>
      </c>
      <c r="C145" s="16">
        <f>SUM('[7]7d - Pupil Premium EY'!G10:G21)</f>
        <v>0</v>
      </c>
      <c r="D145" s="16">
        <f>SUM('[7]7d - Pupil Premium EY'!H10:H21)</f>
        <v>0</v>
      </c>
      <c r="E145" s="16">
        <f>SUM('[7]7d - Pupil Premium EY'!I10:I21)</f>
        <v>0</v>
      </c>
      <c r="F145" s="16">
        <f>SUM('[7]7d - Pupil Premium EY'!J10:J21)</f>
        <v>0</v>
      </c>
      <c r="G145" s="23">
        <f>SUM('[7]7d - Pupil Premium EY'!K10:K21)</f>
        <v>0</v>
      </c>
      <c r="I145" s="2"/>
    </row>
    <row r="146" spans="1:9" x14ac:dyDescent="0.25">
      <c r="A146" s="12" t="s">
        <v>26</v>
      </c>
      <c r="B146" s="26">
        <f>SUM(B144:B145)</f>
        <v>0</v>
      </c>
      <c r="C146" s="26">
        <f t="shared" ref="C146:G146" si="20">SUM(C144:C145)</f>
        <v>0</v>
      </c>
      <c r="D146" s="26">
        <f t="shared" si="20"/>
        <v>0</v>
      </c>
      <c r="E146" s="26">
        <f t="shared" si="20"/>
        <v>0</v>
      </c>
      <c r="F146" s="26">
        <f t="shared" si="20"/>
        <v>0</v>
      </c>
      <c r="G146" s="25">
        <f t="shared" si="20"/>
        <v>0</v>
      </c>
      <c r="I146" s="2"/>
    </row>
    <row r="147" spans="1:9" x14ac:dyDescent="0.25">
      <c r="A147" s="12"/>
      <c r="B147" s="40"/>
      <c r="C147" s="40"/>
      <c r="D147" s="40"/>
      <c r="E147" s="40"/>
      <c r="F147" s="40"/>
      <c r="G147" s="39"/>
      <c r="I147" s="2"/>
    </row>
    <row r="148" spans="1:9" x14ac:dyDescent="0.25">
      <c r="A148" s="19" t="s">
        <v>6</v>
      </c>
      <c r="B148" s="40"/>
      <c r="C148" s="40"/>
      <c r="D148" s="40"/>
      <c r="E148" s="40"/>
      <c r="F148" s="40"/>
      <c r="G148" s="39"/>
      <c r="H148" s="2"/>
      <c r="I148" s="2"/>
    </row>
    <row r="149" spans="1:9" x14ac:dyDescent="0.25">
      <c r="A149" s="12" t="s">
        <v>25</v>
      </c>
      <c r="B149" s="16">
        <f>'[7]7d - Pupil Premium EY'!F205</f>
        <v>0</v>
      </c>
      <c r="C149" s="16">
        <f>'[7]7d - Pupil Premium EY'!G205</f>
        <v>0</v>
      </c>
      <c r="D149" s="16">
        <f>'[7]7d - Pupil Premium EY'!H205</f>
        <v>0</v>
      </c>
      <c r="E149" s="16">
        <f>'[7]7d - Pupil Premium EY'!I205</f>
        <v>0</v>
      </c>
      <c r="F149" s="16">
        <f>'[7]7d - Pupil Premium EY'!J205</f>
        <v>0</v>
      </c>
      <c r="G149" s="23">
        <f>'[7]7d - Pupil Premium EY'!K205</f>
        <v>0</v>
      </c>
      <c r="H149" s="2"/>
      <c r="I149" s="2"/>
    </row>
    <row r="150" spans="1:9" x14ac:dyDescent="0.25">
      <c r="A150" s="12" t="s">
        <v>24</v>
      </c>
      <c r="B150" s="16">
        <f>'[7]7d - Pupil Premium EY'!F208</f>
        <v>0</v>
      </c>
      <c r="C150" s="16">
        <f>'[7]7d - Pupil Premium EY'!G208</f>
        <v>0</v>
      </c>
      <c r="D150" s="16">
        <f>'[7]7d - Pupil Premium EY'!H208</f>
        <v>0</v>
      </c>
      <c r="E150" s="16">
        <f>'[7]7d - Pupil Premium EY'!I208</f>
        <v>0</v>
      </c>
      <c r="F150" s="16">
        <f>'[7]7d - Pupil Premium EY'!J208</f>
        <v>0</v>
      </c>
      <c r="G150" s="23">
        <f>'[7]7d - Pupil Premium EY'!K208</f>
        <v>0</v>
      </c>
      <c r="H150" s="2"/>
      <c r="I150" s="2"/>
    </row>
    <row r="151" spans="1:9" x14ac:dyDescent="0.25">
      <c r="A151" s="12"/>
      <c r="B151" s="38"/>
      <c r="C151" s="38"/>
      <c r="D151" s="38"/>
      <c r="E151" s="38"/>
      <c r="F151" s="38"/>
      <c r="G151" s="37"/>
      <c r="H151" s="2"/>
      <c r="I151" s="2"/>
    </row>
    <row r="152" spans="1:9" ht="13.8" thickBot="1" x14ac:dyDescent="0.3">
      <c r="A152" s="6" t="s">
        <v>0</v>
      </c>
      <c r="B152" s="4">
        <f>'[7]7d - Pupil Premium EY'!F209</f>
        <v>0</v>
      </c>
      <c r="C152" s="5">
        <f>'[7]7d - Pupil Premium EY'!G209</f>
        <v>0</v>
      </c>
      <c r="D152" s="4">
        <f>'[7]7d - Pupil Premium EY'!H209</f>
        <v>0</v>
      </c>
      <c r="E152" s="4">
        <f>'[7]7d - Pupil Premium EY'!I209</f>
        <v>0</v>
      </c>
      <c r="F152" s="4">
        <f>'[7]7d - Pupil Premium EY'!J209</f>
        <v>0</v>
      </c>
      <c r="G152" s="3">
        <f>'[7]7d - Pupil Premium EY'!K209</f>
        <v>0</v>
      </c>
      <c r="H152" s="2" t="s">
        <v>9</v>
      </c>
      <c r="I152" s="2"/>
    </row>
    <row r="153" spans="1:9" ht="13.8" thickBot="1" x14ac:dyDescent="0.3">
      <c r="A153" s="18"/>
      <c r="B153" s="11"/>
      <c r="C153" s="53"/>
      <c r="D153" s="11"/>
      <c r="E153" s="11"/>
      <c r="F153" s="11"/>
      <c r="G153" s="11"/>
      <c r="H153" s="2"/>
      <c r="I153" s="2"/>
    </row>
    <row r="154" spans="1:9" x14ac:dyDescent="0.25">
      <c r="A154" s="33" t="s">
        <v>23</v>
      </c>
      <c r="B154" s="14" t="s">
        <v>4</v>
      </c>
      <c r="C154" s="14" t="s">
        <v>4</v>
      </c>
      <c r="D154" s="14" t="s">
        <v>4</v>
      </c>
      <c r="E154" s="14" t="s">
        <v>4</v>
      </c>
      <c r="F154" s="14" t="s">
        <v>4</v>
      </c>
      <c r="G154" s="13" t="s">
        <v>4</v>
      </c>
      <c r="H154" s="2"/>
      <c r="I154" s="2"/>
    </row>
    <row r="155" spans="1:9" x14ac:dyDescent="0.25">
      <c r="A155" s="19"/>
      <c r="B155" s="11"/>
      <c r="C155" s="11"/>
      <c r="D155" s="11"/>
      <c r="E155" s="52"/>
      <c r="F155" s="11"/>
      <c r="G155" s="10"/>
      <c r="I155" s="2"/>
    </row>
    <row r="156" spans="1:9" x14ac:dyDescent="0.25">
      <c r="A156" s="20" t="s">
        <v>17</v>
      </c>
      <c r="B156" s="11"/>
      <c r="C156" s="35"/>
      <c r="D156" s="35"/>
      <c r="E156" s="51"/>
      <c r="F156" s="35"/>
      <c r="G156" s="34"/>
      <c r="H156" s="2"/>
      <c r="I156" s="2"/>
    </row>
    <row r="157" spans="1:9" ht="12.75" customHeight="1" x14ac:dyDescent="0.25">
      <c r="A157" s="12" t="s">
        <v>3</v>
      </c>
      <c r="B157" s="16">
        <f>'[7]8 - PE and Sport'!F11</f>
        <v>-7266</v>
      </c>
      <c r="C157" s="16">
        <f>'[7]8 - PE and Sport'!G11</f>
        <v>-1259</v>
      </c>
      <c r="D157" s="16">
        <f>'[7]8 - PE and Sport'!H11</f>
        <v>-522.66666666666788</v>
      </c>
      <c r="E157" s="16">
        <f>'[7]8 - PE and Sport'!I11</f>
        <v>-2532.6666666666715</v>
      </c>
      <c r="F157" s="16">
        <f>'[7]8 - PE and Sport'!J11</f>
        <v>-4767.2666666666701</v>
      </c>
      <c r="G157" s="23">
        <f>'[7]8 - PE and Sport'!K11</f>
        <v>-6720.9586666666728</v>
      </c>
      <c r="H157" s="2"/>
      <c r="I157" s="2"/>
    </row>
    <row r="158" spans="1:9" x14ac:dyDescent="0.25">
      <c r="A158" s="9" t="s">
        <v>11</v>
      </c>
      <c r="B158" s="35">
        <f>'[7]8 - PE and Sport'!F12</f>
        <v>-7767</v>
      </c>
      <c r="C158" s="35">
        <f>'[7]8 - PE and Sport'!G12</f>
        <v>-7767</v>
      </c>
      <c r="D158" s="35">
        <f>'[7]8 - PE and Sport'!H12</f>
        <v>-7783.3333333333339</v>
      </c>
      <c r="E158" s="35">
        <f>'[7]8 - PE and Sport'!I12</f>
        <v>-7783.3333333333339</v>
      </c>
      <c r="F158" s="35">
        <f>'[7]8 - PE and Sport'!J12</f>
        <v>-7783.3333333333339</v>
      </c>
      <c r="G158" s="34">
        <f>'[7]8 - PE and Sport'!K12</f>
        <v>-7783.3333333333339</v>
      </c>
      <c r="H158" s="2"/>
      <c r="I158" s="2"/>
    </row>
    <row r="159" spans="1:9" x14ac:dyDescent="0.25">
      <c r="A159" s="9" t="s">
        <v>10</v>
      </c>
      <c r="B159" s="35">
        <f>'[7]8 - PE and Sport'!F13</f>
        <v>-10879</v>
      </c>
      <c r="C159" s="35">
        <f>'[7]8 - PE and Sport'!G13</f>
        <v>-10896.666666666668</v>
      </c>
      <c r="D159" s="35">
        <f>'[7]8 - PE and Sport'!H13</f>
        <v>-10896.666666666668</v>
      </c>
      <c r="E159" s="35">
        <f>'[7]8 - PE and Sport'!I13</f>
        <v>-10896.666666666668</v>
      </c>
      <c r="F159" s="35">
        <f>'[7]8 - PE and Sport'!J13</f>
        <v>-10896.666666666668</v>
      </c>
      <c r="G159" s="34">
        <f>'[7]8 - PE and Sport'!K13</f>
        <v>-10896.666666666668</v>
      </c>
      <c r="H159" s="2"/>
      <c r="I159" s="2"/>
    </row>
    <row r="160" spans="1:9" x14ac:dyDescent="0.25">
      <c r="A160" s="9" t="str">
        <f>'[7]8 - PE and Sport'!B14</f>
        <v>Mini Closedown Surplus Adjustment</v>
      </c>
      <c r="B160" s="50">
        <f>'[7]8 - PE and Sport'!F14</f>
        <v>0</v>
      </c>
      <c r="C160" s="50">
        <f>'[7]8 - PE and Sport'!G14</f>
        <v>0</v>
      </c>
      <c r="D160" s="50">
        <f>'[7]8 - PE and Sport'!H14</f>
        <v>0</v>
      </c>
      <c r="E160" s="50">
        <f>'[7]8 - PE and Sport'!I14</f>
        <v>0</v>
      </c>
      <c r="F160" s="50">
        <f>'[7]8 - PE and Sport'!J14</f>
        <v>0</v>
      </c>
      <c r="G160" s="49">
        <f>'[7]8 - PE and Sport'!K14</f>
        <v>0</v>
      </c>
      <c r="H160" s="2"/>
      <c r="I160" s="2"/>
    </row>
    <row r="161" spans="1:9" x14ac:dyDescent="0.25">
      <c r="A161" s="20" t="s">
        <v>7</v>
      </c>
      <c r="B161" s="47">
        <f>'[7]8 - PE and Sport'!F15</f>
        <v>-25912</v>
      </c>
      <c r="C161" s="47">
        <f>'[7]8 - PE and Sport'!G15</f>
        <v>-19922.666666666668</v>
      </c>
      <c r="D161" s="47">
        <f>'[7]8 - PE and Sport'!H15</f>
        <v>-19202.666666666672</v>
      </c>
      <c r="E161" s="47">
        <f>'[7]8 - PE and Sport'!I15</f>
        <v>-21212.666666666672</v>
      </c>
      <c r="F161" s="47">
        <f>'[7]8 - PE and Sport'!J15</f>
        <v>-23447.26666666667</v>
      </c>
      <c r="G161" s="46">
        <f>'[7]8 - PE and Sport'!K15</f>
        <v>-25400.958666666673</v>
      </c>
      <c r="H161" s="2"/>
      <c r="I161" s="2"/>
    </row>
    <row r="162" spans="1:9" x14ac:dyDescent="0.25">
      <c r="A162" s="12"/>
      <c r="B162" s="35"/>
      <c r="C162" s="35"/>
      <c r="D162" s="35"/>
      <c r="E162" s="35"/>
      <c r="F162" s="35"/>
      <c r="G162" s="34"/>
      <c r="H162" s="2"/>
      <c r="I162" s="2"/>
    </row>
    <row r="163" spans="1:9" x14ac:dyDescent="0.25">
      <c r="A163" s="19" t="s">
        <v>6</v>
      </c>
      <c r="B163" s="35">
        <f>'[7]8 - PE and Sport'!F191</f>
        <v>24653</v>
      </c>
      <c r="C163" s="35">
        <f>'[7]8 - PE and Sport'!G191</f>
        <v>19400</v>
      </c>
      <c r="D163" s="35">
        <f>'[7]8 - PE and Sport'!H191</f>
        <v>16670</v>
      </c>
      <c r="E163" s="35">
        <f>'[7]8 - PE and Sport'!I191</f>
        <v>16445.400000000001</v>
      </c>
      <c r="F163" s="35">
        <f>'[7]8 - PE and Sport'!J191</f>
        <v>16726.307999999997</v>
      </c>
      <c r="G163" s="23">
        <f>'[7]8 - PE and Sport'!K191</f>
        <v>17012.834159999999</v>
      </c>
      <c r="H163" s="2"/>
      <c r="I163" s="2"/>
    </row>
    <row r="164" spans="1:9" x14ac:dyDescent="0.25">
      <c r="A164" s="19"/>
      <c r="B164" s="48"/>
      <c r="C164" s="48"/>
      <c r="D164" s="48"/>
      <c r="E164" s="48"/>
      <c r="F164" s="48"/>
      <c r="G164" s="37"/>
      <c r="H164" s="2"/>
      <c r="I164" s="2"/>
    </row>
    <row r="165" spans="1:9" ht="13.8" thickBot="1" x14ac:dyDescent="0.3">
      <c r="A165" s="6" t="s">
        <v>0</v>
      </c>
      <c r="B165" s="4">
        <f>'[7]8 - PE and Sport'!F193</f>
        <v>-1259</v>
      </c>
      <c r="C165" s="5">
        <f>'[7]8 - PE and Sport'!G193</f>
        <v>-522.66666666666788</v>
      </c>
      <c r="D165" s="4">
        <f>'[7]8 - PE and Sport'!H193</f>
        <v>-2532.6666666666715</v>
      </c>
      <c r="E165" s="4">
        <f>'[7]8 - PE and Sport'!I193</f>
        <v>-4767.2666666666701</v>
      </c>
      <c r="F165" s="4">
        <f>'[7]8 - PE and Sport'!J193</f>
        <v>-6720.9586666666728</v>
      </c>
      <c r="G165" s="3">
        <f>'[7]8 - PE and Sport'!K193</f>
        <v>-8388.1245066666743</v>
      </c>
      <c r="H165" s="2" t="s">
        <v>9</v>
      </c>
      <c r="I165" s="2"/>
    </row>
    <row r="166" spans="1:9" ht="13.8" thickBot="1" x14ac:dyDescent="0.3">
      <c r="A166" s="12"/>
      <c r="B166" s="11"/>
      <c r="C166" s="35"/>
      <c r="D166" s="35"/>
      <c r="E166" s="35"/>
      <c r="F166" s="35"/>
      <c r="G166" s="35"/>
      <c r="H166" s="2"/>
      <c r="I166" s="2"/>
    </row>
    <row r="167" spans="1:9" x14ac:dyDescent="0.25">
      <c r="A167" s="33" t="s">
        <v>22</v>
      </c>
      <c r="B167" s="14" t="s">
        <v>4</v>
      </c>
      <c r="C167" s="14" t="s">
        <v>4</v>
      </c>
      <c r="D167" s="14" t="s">
        <v>4</v>
      </c>
      <c r="E167" s="14" t="s">
        <v>4</v>
      </c>
      <c r="F167" s="14" t="s">
        <v>4</v>
      </c>
      <c r="G167" s="13" t="s">
        <v>4</v>
      </c>
      <c r="H167" s="2"/>
      <c r="I167" s="2"/>
    </row>
    <row r="168" spans="1:9" x14ac:dyDescent="0.25">
      <c r="A168" s="12"/>
      <c r="B168" s="11"/>
      <c r="C168" s="35"/>
      <c r="D168" s="35"/>
      <c r="E168" s="35"/>
      <c r="F168" s="35"/>
      <c r="G168" s="10"/>
      <c r="I168" s="2"/>
    </row>
    <row r="169" spans="1:9" x14ac:dyDescent="0.25">
      <c r="A169" s="20" t="s">
        <v>17</v>
      </c>
      <c r="B169" s="11"/>
      <c r="C169" s="35"/>
      <c r="D169" s="35"/>
      <c r="E169" s="35"/>
      <c r="F169" s="35"/>
      <c r="G169" s="34"/>
      <c r="H169" s="2"/>
      <c r="I169" s="2"/>
    </row>
    <row r="170" spans="1:9" x14ac:dyDescent="0.25">
      <c r="A170" s="12" t="s">
        <v>3</v>
      </c>
      <c r="B170" s="16">
        <f>'[7]8a - UIFSM'!F9</f>
        <v>-18800</v>
      </c>
      <c r="C170" s="16">
        <f>'[7]8a - UIFSM'!G9</f>
        <v>-4916</v>
      </c>
      <c r="D170" s="16">
        <f>'[7]8a - UIFSM'!H9</f>
        <v>1411</v>
      </c>
      <c r="E170" s="16">
        <f>'[7]8a - UIFSM'!I9</f>
        <v>-540.17890024324151</v>
      </c>
      <c r="F170" s="16">
        <f>'[7]8a - UIFSM'!J9</f>
        <v>-2274.8449564962139</v>
      </c>
      <c r="G170" s="23">
        <f>'[7]8a - UIFSM'!K9</f>
        <v>-3784.3376549993045</v>
      </c>
      <c r="H170" s="2"/>
      <c r="I170" s="2"/>
    </row>
    <row r="171" spans="1:9" x14ac:dyDescent="0.25">
      <c r="A171" s="9" t="s">
        <v>11</v>
      </c>
      <c r="B171" s="35">
        <f>'[7]8a - UIFSM'!F10</f>
        <v>-6051</v>
      </c>
      <c r="C171" s="35">
        <f>'[7]8a - UIFSM'!G10</f>
        <v>-10589</v>
      </c>
      <c r="D171" s="35">
        <f>'[7]8a - UIFSM'!H10</f>
        <v>-10589</v>
      </c>
      <c r="E171" s="35">
        <f>'[7]8a - UIFSM'!I10</f>
        <v>-10589</v>
      </c>
      <c r="F171" s="35">
        <f>'[7]8a - UIFSM'!J10</f>
        <v>-10589</v>
      </c>
      <c r="G171" s="34">
        <f>'[7]8a - UIFSM'!K10</f>
        <v>-10589</v>
      </c>
      <c r="H171" s="2"/>
      <c r="I171" s="2"/>
    </row>
    <row r="172" spans="1:9" x14ac:dyDescent="0.25">
      <c r="A172" s="9" t="s">
        <v>10</v>
      </c>
      <c r="B172" s="35">
        <f>'[7]8a - UIFSM'!F11</f>
        <v>-14825</v>
      </c>
      <c r="C172" s="35">
        <f>'[7]8a - UIFSM'!G11</f>
        <v>-14825</v>
      </c>
      <c r="D172" s="35">
        <f>'[7]8a - UIFSM'!H11</f>
        <v>-14825</v>
      </c>
      <c r="E172" s="35">
        <f>'[7]8a - UIFSM'!I11</f>
        <v>-14825</v>
      </c>
      <c r="F172" s="35">
        <f>'[7]8a - UIFSM'!J11</f>
        <v>-14825</v>
      </c>
      <c r="G172" s="34">
        <f>'[7]8a - UIFSM'!K11</f>
        <v>-14825</v>
      </c>
      <c r="H172" s="2"/>
      <c r="I172" s="2"/>
    </row>
    <row r="173" spans="1:9" x14ac:dyDescent="0.25">
      <c r="A173" s="20" t="s">
        <v>7</v>
      </c>
      <c r="B173" s="47">
        <f t="shared" ref="B173:G173" si="21">SUM(B170:B172)</f>
        <v>-39676</v>
      </c>
      <c r="C173" s="47">
        <f t="shared" si="21"/>
        <v>-30330</v>
      </c>
      <c r="D173" s="47">
        <f t="shared" si="21"/>
        <v>-24003</v>
      </c>
      <c r="E173" s="47">
        <f t="shared" si="21"/>
        <v>-25954.178900243242</v>
      </c>
      <c r="F173" s="47">
        <f t="shared" si="21"/>
        <v>-27688.844956496214</v>
      </c>
      <c r="G173" s="46">
        <f t="shared" si="21"/>
        <v>-29198.337654999305</v>
      </c>
      <c r="H173" s="2"/>
      <c r="I173" s="2"/>
    </row>
    <row r="174" spans="1:9" x14ac:dyDescent="0.25">
      <c r="A174" s="12"/>
      <c r="B174" s="35"/>
      <c r="C174" s="35"/>
      <c r="D174" s="35"/>
      <c r="E174" s="35"/>
      <c r="F174" s="35"/>
      <c r="G174" s="34"/>
      <c r="H174" s="2"/>
      <c r="I174" s="2"/>
    </row>
    <row r="175" spans="1:9" x14ac:dyDescent="0.25">
      <c r="A175" s="19" t="s">
        <v>6</v>
      </c>
      <c r="B175" s="35">
        <f>'[7]8a - UIFSM'!F173</f>
        <v>34760</v>
      </c>
      <c r="C175" s="35">
        <f>'[7]8a - UIFSM'!G173</f>
        <v>31741</v>
      </c>
      <c r="D175" s="35">
        <f>'[7]8a - UIFSM'!H173</f>
        <v>23462.821099756758</v>
      </c>
      <c r="E175" s="35">
        <f>'[7]8a - UIFSM'!I173</f>
        <v>23679.333943747028</v>
      </c>
      <c r="F175" s="35">
        <f>'[7]8a - UIFSM'!J173</f>
        <v>23904.507301496909</v>
      </c>
      <c r="G175" s="23">
        <f>'[7]8a - UIFSM'!K173</f>
        <v>24138.687593556784</v>
      </c>
      <c r="H175" s="2"/>
      <c r="I175" s="2"/>
    </row>
    <row r="176" spans="1:9" x14ac:dyDescent="0.25">
      <c r="A176" s="19"/>
      <c r="B176" s="35"/>
      <c r="C176" s="35"/>
      <c r="D176" s="35"/>
      <c r="E176" s="35"/>
      <c r="F176" s="35"/>
      <c r="G176" s="37"/>
      <c r="H176" s="2"/>
      <c r="I176" s="2"/>
    </row>
    <row r="177" spans="1:9" ht="13.8" thickBot="1" x14ac:dyDescent="0.3">
      <c r="A177" s="6" t="s">
        <v>0</v>
      </c>
      <c r="B177" s="4">
        <f>'[7]8a - UIFSM'!F175</f>
        <v>-4916</v>
      </c>
      <c r="C177" s="5">
        <f>'[7]8a - UIFSM'!G175</f>
        <v>1411</v>
      </c>
      <c r="D177" s="4">
        <f>'[7]8a - UIFSM'!H175</f>
        <v>-540.17890024324151</v>
      </c>
      <c r="E177" s="4">
        <f>'[7]8a - UIFSM'!I175</f>
        <v>-2274.8449564962139</v>
      </c>
      <c r="F177" s="4">
        <f>'[7]8a - UIFSM'!J175</f>
        <v>-3784.3376549993045</v>
      </c>
      <c r="G177" s="3">
        <f>'[7]8a - UIFSM'!K175</f>
        <v>-5059.6500614425204</v>
      </c>
      <c r="H177" s="2" t="s">
        <v>9</v>
      </c>
      <c r="I177" s="2"/>
    </row>
    <row r="178" spans="1:9" ht="13.8" thickBot="1" x14ac:dyDescent="0.3">
      <c r="A178" s="36"/>
      <c r="B178" s="11"/>
      <c r="C178" s="35"/>
      <c r="D178" s="35"/>
      <c r="E178" s="35"/>
      <c r="F178" s="35"/>
      <c r="G178" s="35"/>
      <c r="H178" s="2"/>
      <c r="I178" s="2"/>
    </row>
    <row r="179" spans="1:9" x14ac:dyDescent="0.25">
      <c r="A179" s="15" t="s">
        <v>21</v>
      </c>
      <c r="B179" s="14" t="s">
        <v>4</v>
      </c>
      <c r="C179" s="14" t="s">
        <v>4</v>
      </c>
      <c r="D179" s="14" t="s">
        <v>4</v>
      </c>
      <c r="E179" s="14" t="s">
        <v>4</v>
      </c>
      <c r="F179" s="14" t="s">
        <v>4</v>
      </c>
      <c r="G179" s="13" t="s">
        <v>4</v>
      </c>
      <c r="H179" s="2"/>
      <c r="I179" s="2"/>
    </row>
    <row r="180" spans="1:9" x14ac:dyDescent="0.25">
      <c r="A180" s="45"/>
      <c r="B180" s="41"/>
      <c r="C180" s="42"/>
      <c r="D180" s="42"/>
      <c r="E180" s="42"/>
      <c r="F180" s="42"/>
      <c r="G180" s="43"/>
      <c r="H180" s="2"/>
      <c r="I180" s="2"/>
    </row>
    <row r="181" spans="1:9" x14ac:dyDescent="0.25">
      <c r="A181" s="19" t="s">
        <v>17</v>
      </c>
      <c r="B181" s="44"/>
      <c r="C181" s="42"/>
      <c r="D181" s="42"/>
      <c r="E181" s="42"/>
      <c r="F181" s="42"/>
      <c r="G181" s="43"/>
      <c r="H181" s="2"/>
      <c r="I181" s="2"/>
    </row>
    <row r="182" spans="1:9" x14ac:dyDescent="0.25">
      <c r="A182" s="12" t="s">
        <v>3</v>
      </c>
      <c r="B182" s="16">
        <f>'[7]8b - Vulnerable Bursary'!F9</f>
        <v>0</v>
      </c>
      <c r="C182" s="16">
        <f>'[7]8b - Vulnerable Bursary'!G9</f>
        <v>0</v>
      </c>
      <c r="D182" s="16">
        <f>'[7]8b - Vulnerable Bursary'!H9</f>
        <v>0</v>
      </c>
      <c r="E182" s="16">
        <f>'[7]8b - Vulnerable Bursary'!I9</f>
        <v>0</v>
      </c>
      <c r="F182" s="16">
        <f>'[7]8b - Vulnerable Bursary'!J9</f>
        <v>0</v>
      </c>
      <c r="G182" s="23">
        <f>'[7]8b - Vulnerable Bursary'!K9</f>
        <v>0</v>
      </c>
      <c r="H182" s="2"/>
      <c r="I182" s="2"/>
    </row>
    <row r="183" spans="1:9" x14ac:dyDescent="0.25">
      <c r="A183" s="12" t="s">
        <v>20</v>
      </c>
      <c r="B183" s="42">
        <f>'[7]8b - Vulnerable Bursary'!F10</f>
        <v>0</v>
      </c>
      <c r="C183" s="42">
        <f>'[7]8b - Vulnerable Bursary'!G10</f>
        <v>0</v>
      </c>
      <c r="D183" s="42">
        <f>'[7]8b - Vulnerable Bursary'!H10</f>
        <v>0</v>
      </c>
      <c r="E183" s="42">
        <f>'[7]8b - Vulnerable Bursary'!I10</f>
        <v>0</v>
      </c>
      <c r="F183" s="42">
        <f>'[7]8b - Vulnerable Bursary'!J10</f>
        <v>0</v>
      </c>
      <c r="G183" s="34">
        <f>'[7]8b - Vulnerable Bursary'!K10</f>
        <v>0</v>
      </c>
      <c r="H183" s="2"/>
      <c r="I183" s="2"/>
    </row>
    <row r="184" spans="1:9" x14ac:dyDescent="0.25">
      <c r="A184" s="12" t="s">
        <v>19</v>
      </c>
      <c r="B184" s="26">
        <f t="shared" ref="B184:G184" si="22">SUM(B182:B183)</f>
        <v>0</v>
      </c>
      <c r="C184" s="26">
        <f t="shared" si="22"/>
        <v>0</v>
      </c>
      <c r="D184" s="26">
        <f t="shared" si="22"/>
        <v>0</v>
      </c>
      <c r="E184" s="26">
        <f t="shared" si="22"/>
        <v>0</v>
      </c>
      <c r="F184" s="26">
        <f t="shared" si="22"/>
        <v>0</v>
      </c>
      <c r="G184" s="25">
        <f t="shared" si="22"/>
        <v>0</v>
      </c>
      <c r="H184" s="2"/>
      <c r="I184" s="2"/>
    </row>
    <row r="185" spans="1:9" x14ac:dyDescent="0.25">
      <c r="A185" s="12"/>
      <c r="B185" s="41"/>
      <c r="C185" s="40"/>
      <c r="D185" s="40"/>
      <c r="E185" s="40"/>
      <c r="F185" s="40"/>
      <c r="G185" s="39"/>
      <c r="H185" s="2"/>
      <c r="I185" s="2"/>
    </row>
    <row r="186" spans="1:9" x14ac:dyDescent="0.25">
      <c r="A186" s="19" t="s">
        <v>6</v>
      </c>
      <c r="B186" s="16">
        <f>'[7]8b - Vulnerable Bursary'!F276</f>
        <v>0</v>
      </c>
      <c r="C186" s="16">
        <f>'[7]8b - Vulnerable Bursary'!G276</f>
        <v>0</v>
      </c>
      <c r="D186" s="16">
        <f>'[7]8b - Vulnerable Bursary'!H276</f>
        <v>0</v>
      </c>
      <c r="E186" s="16">
        <f>'[7]8b - Vulnerable Bursary'!I276</f>
        <v>0</v>
      </c>
      <c r="F186" s="16">
        <f>'[7]8b - Vulnerable Bursary'!J276</f>
        <v>0</v>
      </c>
      <c r="G186" s="34">
        <f>'[7]8b - Vulnerable Bursary'!K276</f>
        <v>0</v>
      </c>
      <c r="H186" s="2"/>
      <c r="I186" s="2"/>
    </row>
    <row r="187" spans="1:9" x14ac:dyDescent="0.25">
      <c r="A187" s="12"/>
      <c r="B187" s="38"/>
      <c r="C187" s="38"/>
      <c r="D187" s="38"/>
      <c r="E187" s="38"/>
      <c r="F187" s="38"/>
      <c r="G187" s="37"/>
      <c r="H187" s="2"/>
      <c r="I187" s="2"/>
    </row>
    <row r="188" spans="1:9" ht="13.8" thickBot="1" x14ac:dyDescent="0.3">
      <c r="A188" s="6" t="s">
        <v>0</v>
      </c>
      <c r="B188" s="4">
        <f>'[7]8b - Vulnerable Bursary'!F278</f>
        <v>0</v>
      </c>
      <c r="C188" s="5">
        <f>'[7]8b - Vulnerable Bursary'!G278</f>
        <v>0</v>
      </c>
      <c r="D188" s="4">
        <f>'[7]8b - Vulnerable Bursary'!H278</f>
        <v>0</v>
      </c>
      <c r="E188" s="4">
        <f>'[7]8b - Vulnerable Bursary'!I278</f>
        <v>0</v>
      </c>
      <c r="F188" s="4">
        <f>'[7]8b - Vulnerable Bursary'!J278</f>
        <v>0</v>
      </c>
      <c r="G188" s="3">
        <f>'[7]8b - Vulnerable Bursary'!K278</f>
        <v>0</v>
      </c>
      <c r="H188" s="2" t="s">
        <v>9</v>
      </c>
      <c r="I188" s="2"/>
    </row>
    <row r="189" spans="1:9" ht="13.8" thickBot="1" x14ac:dyDescent="0.3">
      <c r="A189" s="36"/>
      <c r="B189" s="11"/>
      <c r="C189" s="35"/>
      <c r="D189" s="35"/>
      <c r="E189" s="35"/>
      <c r="F189" s="35"/>
      <c r="G189" s="35"/>
      <c r="H189" s="2"/>
      <c r="I189" s="2"/>
    </row>
    <row r="190" spans="1:9" x14ac:dyDescent="0.25">
      <c r="A190" s="15" t="s">
        <v>18</v>
      </c>
      <c r="B190" s="14" t="s">
        <v>4</v>
      </c>
      <c r="C190" s="14" t="s">
        <v>4</v>
      </c>
      <c r="D190" s="14" t="s">
        <v>4</v>
      </c>
      <c r="E190" s="14" t="s">
        <v>4</v>
      </c>
      <c r="F190" s="14" t="s">
        <v>4</v>
      </c>
      <c r="G190" s="13" t="s">
        <v>4</v>
      </c>
      <c r="H190" s="2"/>
      <c r="I190" s="2"/>
    </row>
    <row r="191" spans="1:9" x14ac:dyDescent="0.25">
      <c r="A191" s="45"/>
      <c r="B191" s="41"/>
      <c r="C191" s="42"/>
      <c r="D191" s="42"/>
      <c r="E191" s="42"/>
      <c r="F191" s="42"/>
      <c r="G191" s="43"/>
      <c r="H191" s="2"/>
      <c r="I191" s="2"/>
    </row>
    <row r="192" spans="1:9" x14ac:dyDescent="0.25">
      <c r="A192" s="19" t="s">
        <v>17</v>
      </c>
      <c r="B192" s="44"/>
      <c r="C192" s="42"/>
      <c r="D192" s="42"/>
      <c r="E192" s="42"/>
      <c r="F192" s="42"/>
      <c r="G192" s="43"/>
      <c r="H192" s="2"/>
      <c r="I192" s="2"/>
    </row>
    <row r="193" spans="1:9" x14ac:dyDescent="0.25">
      <c r="A193" s="12" t="s">
        <v>3</v>
      </c>
      <c r="B193" s="16">
        <f>'[7]8c - 16-19 Bursary'!F9</f>
        <v>0</v>
      </c>
      <c r="C193" s="16">
        <f>'[7]8c - 16-19 Bursary'!G9</f>
        <v>0</v>
      </c>
      <c r="D193" s="16">
        <f>'[7]8c - 16-19 Bursary'!H9</f>
        <v>0</v>
      </c>
      <c r="E193" s="16">
        <f>'[7]8c - 16-19 Bursary'!I9</f>
        <v>0</v>
      </c>
      <c r="F193" s="16">
        <f>'[7]8c - 16-19 Bursary'!J9</f>
        <v>0</v>
      </c>
      <c r="G193" s="23">
        <f>'[7]8c - 16-19 Bursary'!K9</f>
        <v>0</v>
      </c>
      <c r="H193" s="2"/>
      <c r="I193" s="2"/>
    </row>
    <row r="194" spans="1:9" x14ac:dyDescent="0.25">
      <c r="A194" s="12" t="s">
        <v>11</v>
      </c>
      <c r="B194" s="42">
        <f>'[7]8c - 16-19 Bursary'!F10</f>
        <v>0</v>
      </c>
      <c r="C194" s="42">
        <f>'[7]8c - 16-19 Bursary'!G10</f>
        <v>0</v>
      </c>
      <c r="D194" s="42">
        <f>'[7]8c - 16-19 Bursary'!H10</f>
        <v>0</v>
      </c>
      <c r="E194" s="42">
        <f>'[7]8c - 16-19 Bursary'!I10</f>
        <v>0</v>
      </c>
      <c r="F194" s="42">
        <f>'[7]8c - 16-19 Bursary'!J10</f>
        <v>0</v>
      </c>
      <c r="G194" s="34">
        <f>'[7]8c - 16-19 Bursary'!K10</f>
        <v>0</v>
      </c>
      <c r="H194" s="2"/>
      <c r="I194" s="2"/>
    </row>
    <row r="195" spans="1:9" x14ac:dyDescent="0.25">
      <c r="A195" s="12" t="s">
        <v>10</v>
      </c>
      <c r="B195" s="42">
        <f>'[7]8c - 16-19 Bursary'!F11</f>
        <v>0</v>
      </c>
      <c r="C195" s="42">
        <f>'[7]8c - 16-19 Bursary'!G11</f>
        <v>0</v>
      </c>
      <c r="D195" s="42">
        <f>'[7]8c - 16-19 Bursary'!H11</f>
        <v>0</v>
      </c>
      <c r="E195" s="42">
        <f>'[7]8c - 16-19 Bursary'!I11</f>
        <v>0</v>
      </c>
      <c r="F195" s="42">
        <f>'[7]8c - 16-19 Bursary'!J11</f>
        <v>0</v>
      </c>
      <c r="G195" s="34">
        <f>'[7]8c - 16-19 Bursary'!K11</f>
        <v>0</v>
      </c>
      <c r="H195" s="2"/>
      <c r="I195" s="2"/>
    </row>
    <row r="196" spans="1:9" x14ac:dyDescent="0.25">
      <c r="A196" s="12" t="s">
        <v>16</v>
      </c>
      <c r="B196" s="26">
        <f>SUM(B193:B195)</f>
        <v>0</v>
      </c>
      <c r="C196" s="26">
        <f t="shared" ref="C196:G196" si="23">SUM(C193:C195)</f>
        <v>0</v>
      </c>
      <c r="D196" s="26">
        <f t="shared" si="23"/>
        <v>0</v>
      </c>
      <c r="E196" s="26">
        <f t="shared" si="23"/>
        <v>0</v>
      </c>
      <c r="F196" s="26">
        <f t="shared" si="23"/>
        <v>0</v>
      </c>
      <c r="G196" s="25">
        <f t="shared" si="23"/>
        <v>0</v>
      </c>
      <c r="H196" s="2"/>
      <c r="I196" s="2"/>
    </row>
    <row r="197" spans="1:9" x14ac:dyDescent="0.25">
      <c r="A197" s="12"/>
      <c r="B197" s="41"/>
      <c r="C197" s="40"/>
      <c r="D197" s="40"/>
      <c r="E197" s="40"/>
      <c r="F197" s="40"/>
      <c r="G197" s="39"/>
      <c r="H197" s="2"/>
      <c r="I197" s="2"/>
    </row>
    <row r="198" spans="1:9" x14ac:dyDescent="0.25">
      <c r="A198" s="19" t="s">
        <v>6</v>
      </c>
      <c r="B198" s="16">
        <f>'[7]8c - 16-19 Bursary'!F277</f>
        <v>0</v>
      </c>
      <c r="C198" s="16">
        <f>'[7]8c - 16-19 Bursary'!G277</f>
        <v>0</v>
      </c>
      <c r="D198" s="16">
        <f>'[7]8c - 16-19 Bursary'!H277</f>
        <v>0</v>
      </c>
      <c r="E198" s="16">
        <f>'[7]8c - 16-19 Bursary'!I277</f>
        <v>0</v>
      </c>
      <c r="F198" s="16">
        <f>'[7]8c - 16-19 Bursary'!J277</f>
        <v>0</v>
      </c>
      <c r="G198" s="23">
        <f>'[7]8c - 16-19 Bursary'!K277</f>
        <v>0</v>
      </c>
      <c r="H198" s="2"/>
      <c r="I198" s="2"/>
    </row>
    <row r="199" spans="1:9" x14ac:dyDescent="0.25">
      <c r="A199" s="12"/>
      <c r="B199" s="38"/>
      <c r="C199" s="38"/>
      <c r="D199" s="38"/>
      <c r="E199" s="38"/>
      <c r="F199" s="38"/>
      <c r="G199" s="37"/>
      <c r="H199" s="2"/>
      <c r="I199" s="2"/>
    </row>
    <row r="200" spans="1:9" ht="13.8" thickBot="1" x14ac:dyDescent="0.3">
      <c r="A200" s="6" t="s">
        <v>0</v>
      </c>
      <c r="B200" s="4">
        <f>'[7]8c - 16-19 Bursary'!F279</f>
        <v>0</v>
      </c>
      <c r="C200" s="5">
        <f>'[7]8c - 16-19 Bursary'!G279</f>
        <v>0</v>
      </c>
      <c r="D200" s="4">
        <f>'[7]8c - 16-19 Bursary'!H279</f>
        <v>0</v>
      </c>
      <c r="E200" s="4">
        <f>'[7]8c - 16-19 Bursary'!I279</f>
        <v>0</v>
      </c>
      <c r="F200" s="4">
        <f>'[7]8c - 16-19 Bursary'!J279</f>
        <v>0</v>
      </c>
      <c r="G200" s="3">
        <f>'[7]8c - 16-19 Bursary'!K279</f>
        <v>0</v>
      </c>
      <c r="H200" s="2" t="s">
        <v>9</v>
      </c>
      <c r="I200" s="2"/>
    </row>
    <row r="201" spans="1:9" ht="13.8" thickBot="1" x14ac:dyDescent="0.3">
      <c r="A201" s="36"/>
      <c r="B201" s="11"/>
      <c r="C201" s="35"/>
      <c r="D201" s="35"/>
      <c r="E201" s="35"/>
      <c r="F201" s="35"/>
      <c r="G201" s="35"/>
      <c r="H201" s="2"/>
      <c r="I201" s="2"/>
    </row>
    <row r="202" spans="1:9" x14ac:dyDescent="0.25">
      <c r="A202" s="33" t="s">
        <v>15</v>
      </c>
      <c r="B202" s="14" t="s">
        <v>4</v>
      </c>
      <c r="C202" s="14" t="s">
        <v>4</v>
      </c>
      <c r="D202" s="14" t="s">
        <v>4</v>
      </c>
      <c r="E202" s="14" t="s">
        <v>4</v>
      </c>
      <c r="F202" s="14" t="s">
        <v>4</v>
      </c>
      <c r="G202" s="13" t="s">
        <v>4</v>
      </c>
      <c r="H202" s="2"/>
      <c r="I202" s="2"/>
    </row>
    <row r="203" spans="1:9" x14ac:dyDescent="0.25">
      <c r="A203" s="24" t="str">
        <f>IF(ISBLANK('[7]8d - Other Grants'!B7),"",'[7]8d - Other Grants'!B7)</f>
        <v>Homes4Ukraine</v>
      </c>
      <c r="B203" s="11"/>
      <c r="C203" s="11"/>
      <c r="D203" s="11"/>
      <c r="E203" s="11"/>
      <c r="F203" s="11"/>
      <c r="G203" s="10"/>
      <c r="H203" s="2"/>
      <c r="I203" s="2"/>
    </row>
    <row r="204" spans="1:9" x14ac:dyDescent="0.25">
      <c r="A204" s="12" t="s">
        <v>3</v>
      </c>
      <c r="B204" s="16">
        <f>'[7]8d - Other Grants'!D10</f>
        <v>0</v>
      </c>
      <c r="C204" s="16">
        <f>'[7]8d - Other Grants'!E10</f>
        <v>0</v>
      </c>
      <c r="D204" s="16">
        <f>'[7]8d - Other Grants'!F10</f>
        <v>-98.699999999999818</v>
      </c>
      <c r="E204" s="16">
        <f>'[7]8d - Other Grants'!G10</f>
        <v>-98.699999999999818</v>
      </c>
      <c r="F204" s="16">
        <f>'[7]8d - Other Grants'!H10</f>
        <v>-98.699999999999818</v>
      </c>
      <c r="G204" s="23">
        <f>'[7]8d - Other Grants'!I10</f>
        <v>-98.699999999999818</v>
      </c>
      <c r="H204" s="2"/>
      <c r="I204" s="2"/>
    </row>
    <row r="205" spans="1:9" x14ac:dyDescent="0.25">
      <c r="A205" s="12" t="s">
        <v>8</v>
      </c>
      <c r="B205" s="11">
        <f>SUM('[7]8d - Other Grants'!D15+'[7]8d - Other Grants'!D20)</f>
        <v>0</v>
      </c>
      <c r="C205" s="11">
        <f>SUM('[7]8d - Other Grants'!E15+'[7]8d - Other Grants'!E20)</f>
        <v>-7050</v>
      </c>
      <c r="D205" s="11">
        <f>SUM('[7]8d - Other Grants'!F15+'[7]8d - Other Grants'!F20)</f>
        <v>0</v>
      </c>
      <c r="E205" s="11">
        <f>SUM('[7]8d - Other Grants'!G15+'[7]8d - Other Grants'!G20)</f>
        <v>0</v>
      </c>
      <c r="F205" s="11">
        <f>SUM('[7]8d - Other Grants'!H15+'[7]8d - Other Grants'!H20)</f>
        <v>0</v>
      </c>
      <c r="G205" s="34">
        <f>SUM('[7]8d - Other Grants'!I15+'[7]8d - Other Grants'!I20)</f>
        <v>0</v>
      </c>
      <c r="H205" s="2"/>
      <c r="I205" s="2"/>
    </row>
    <row r="206" spans="1:9" x14ac:dyDescent="0.25">
      <c r="A206" s="20" t="s">
        <v>7</v>
      </c>
      <c r="B206" s="22">
        <f>'[7]8d - Other Grants'!D22</f>
        <v>0</v>
      </c>
      <c r="C206" s="22">
        <f>'[7]8d - Other Grants'!E22</f>
        <v>-7050</v>
      </c>
      <c r="D206" s="22">
        <f>'[7]8d - Other Grants'!F22</f>
        <v>-98.699999999999818</v>
      </c>
      <c r="E206" s="22">
        <f>'[7]8d - Other Grants'!G22</f>
        <v>-98.699999999999818</v>
      </c>
      <c r="F206" s="22">
        <f>'[7]8d - Other Grants'!H22</f>
        <v>-98.699999999999818</v>
      </c>
      <c r="G206" s="21">
        <f>'[7]8d - Other Grants'!I22</f>
        <v>-98.699999999999818</v>
      </c>
      <c r="H206" s="2"/>
      <c r="I206" s="2"/>
    </row>
    <row r="207" spans="1:9" x14ac:dyDescent="0.25">
      <c r="A207" s="12"/>
      <c r="B207" s="11"/>
      <c r="C207" s="11"/>
      <c r="D207" s="11"/>
      <c r="E207" s="11"/>
      <c r="F207" s="11"/>
      <c r="G207" s="10"/>
      <c r="H207" s="2"/>
      <c r="I207" s="2"/>
    </row>
    <row r="208" spans="1:9" x14ac:dyDescent="0.25">
      <c r="A208" s="19" t="s">
        <v>6</v>
      </c>
      <c r="B208" s="11">
        <f>'[7]8d - Other Grants'!D270</f>
        <v>0</v>
      </c>
      <c r="C208" s="11">
        <f>'[7]8d - Other Grants'!E270</f>
        <v>6951.3</v>
      </c>
      <c r="D208" s="11">
        <f>'[7]8d - Other Grants'!F270</f>
        <v>0</v>
      </c>
      <c r="E208" s="11">
        <f>'[7]8d - Other Grants'!G270</f>
        <v>0</v>
      </c>
      <c r="F208" s="11">
        <f>'[7]8d - Other Grants'!H270</f>
        <v>0</v>
      </c>
      <c r="G208" s="34">
        <f>'[7]8d - Other Grants'!I270</f>
        <v>0</v>
      </c>
      <c r="H208" s="2"/>
      <c r="I208" s="2"/>
    </row>
    <row r="209" spans="1:9" x14ac:dyDescent="0.25">
      <c r="A209" s="12"/>
      <c r="B209" s="11"/>
      <c r="C209" s="11"/>
      <c r="D209" s="11"/>
      <c r="E209" s="11"/>
      <c r="F209" s="11"/>
      <c r="G209" s="10"/>
      <c r="H209" s="2"/>
      <c r="I209" s="2"/>
    </row>
    <row r="210" spans="1:9" x14ac:dyDescent="0.25">
      <c r="A210" s="12" t="s">
        <v>0</v>
      </c>
      <c r="B210" s="26">
        <f>'[7]8d - Other Grants'!D272</f>
        <v>0</v>
      </c>
      <c r="C210" s="27">
        <f>'[7]8d - Other Grants'!E272</f>
        <v>-98.699999999999818</v>
      </c>
      <c r="D210" s="26">
        <f>'[7]8d - Other Grants'!F272</f>
        <v>-98.699999999999818</v>
      </c>
      <c r="E210" s="26">
        <f>'[7]8d - Other Grants'!G272</f>
        <v>-98.699999999999818</v>
      </c>
      <c r="F210" s="26">
        <f>'[7]8d - Other Grants'!H272</f>
        <v>-98.699999999999818</v>
      </c>
      <c r="G210" s="25">
        <f>'[7]8d - Other Grants'!I272</f>
        <v>-98.699999999999818</v>
      </c>
      <c r="H210" s="2" t="s">
        <v>9</v>
      </c>
      <c r="I210" s="2"/>
    </row>
    <row r="211" spans="1:9" x14ac:dyDescent="0.25">
      <c r="A211" s="12"/>
      <c r="B211" s="11"/>
      <c r="C211" s="11"/>
      <c r="D211" s="11"/>
      <c r="E211" s="11"/>
      <c r="F211" s="11"/>
      <c r="G211" s="10"/>
      <c r="H211" s="2"/>
      <c r="I211" s="2"/>
    </row>
    <row r="212" spans="1:9" x14ac:dyDescent="0.25">
      <c r="A212" s="24" t="str">
        <f>IF(ISBLANK('[7]8d - Other Grants'!B274),"",'[7]8d - Other Grants'!B274)</f>
        <v/>
      </c>
      <c r="B212" s="11"/>
      <c r="C212" s="11"/>
      <c r="D212" s="11"/>
      <c r="E212" s="11"/>
      <c r="F212" s="11"/>
      <c r="G212" s="10"/>
      <c r="H212" s="2"/>
      <c r="I212" s="2"/>
    </row>
    <row r="213" spans="1:9" x14ac:dyDescent="0.25">
      <c r="A213" s="12" t="s">
        <v>3</v>
      </c>
      <c r="B213" s="16">
        <f>'[7]8d - Other Grants'!D277</f>
        <v>0</v>
      </c>
      <c r="C213" s="16">
        <f>'[7]8d - Other Grants'!E277</f>
        <v>0</v>
      </c>
      <c r="D213" s="16">
        <f>'[7]8d - Other Grants'!F277</f>
        <v>0</v>
      </c>
      <c r="E213" s="16">
        <f>'[7]8d - Other Grants'!G277</f>
        <v>0</v>
      </c>
      <c r="F213" s="16">
        <f>'[7]8d - Other Grants'!H277</f>
        <v>0</v>
      </c>
      <c r="G213" s="23">
        <f>'[7]8d - Other Grants'!I277</f>
        <v>0</v>
      </c>
      <c r="I213" s="2"/>
    </row>
    <row r="214" spans="1:9" x14ac:dyDescent="0.25">
      <c r="A214" s="12" t="s">
        <v>8</v>
      </c>
      <c r="B214" s="11">
        <f>SUM('[7]8d - Other Grants'!D282+'[7]8d - Other Grants'!D287)</f>
        <v>0</v>
      </c>
      <c r="C214" s="11">
        <f>SUM('[7]8d - Other Grants'!E282+'[7]8d - Other Grants'!E287)</f>
        <v>0</v>
      </c>
      <c r="D214" s="11">
        <f>SUM('[7]8d - Other Grants'!F282+'[7]8d - Other Grants'!F287)</f>
        <v>0</v>
      </c>
      <c r="E214" s="11">
        <f>SUM('[7]8d - Other Grants'!G282+'[7]8d - Other Grants'!G287)</f>
        <v>0</v>
      </c>
      <c r="F214" s="11">
        <f>SUM('[7]8d - Other Grants'!H282+'[7]8d - Other Grants'!H287)</f>
        <v>0</v>
      </c>
      <c r="G214" s="34">
        <f>SUM('[7]8d - Other Grants'!I282+'[7]8d - Other Grants'!I287)</f>
        <v>0</v>
      </c>
      <c r="H214" s="2"/>
      <c r="I214" s="2"/>
    </row>
    <row r="215" spans="1:9" x14ac:dyDescent="0.25">
      <c r="A215" s="20" t="s">
        <v>7</v>
      </c>
      <c r="B215" s="22">
        <f>'[7]8d - Other Grants'!D289</f>
        <v>0</v>
      </c>
      <c r="C215" s="22">
        <f>'[7]8d - Other Grants'!E289</f>
        <v>0</v>
      </c>
      <c r="D215" s="22">
        <f>'[7]8d - Other Grants'!F289</f>
        <v>0</v>
      </c>
      <c r="E215" s="22">
        <f>'[7]8d - Other Grants'!G289</f>
        <v>0</v>
      </c>
      <c r="F215" s="22">
        <f>'[7]8d - Other Grants'!H289</f>
        <v>0</v>
      </c>
      <c r="G215" s="21">
        <f>'[7]8d - Other Grants'!I289</f>
        <v>0</v>
      </c>
      <c r="H215" s="2"/>
      <c r="I215" s="2"/>
    </row>
    <row r="216" spans="1:9" x14ac:dyDescent="0.25">
      <c r="A216" s="20"/>
      <c r="B216" s="11"/>
      <c r="C216" s="11"/>
      <c r="D216" s="11"/>
      <c r="E216" s="11"/>
      <c r="F216" s="11"/>
      <c r="G216" s="10"/>
      <c r="H216" s="2"/>
      <c r="I216" s="2"/>
    </row>
    <row r="217" spans="1:9" x14ac:dyDescent="0.25">
      <c r="A217" s="19" t="s">
        <v>6</v>
      </c>
      <c r="B217" s="11">
        <f>'[7]8d - Other Grants'!D542</f>
        <v>0</v>
      </c>
      <c r="C217" s="11">
        <f>'[7]8d - Other Grants'!E542</f>
        <v>0</v>
      </c>
      <c r="D217" s="11">
        <f>'[7]8d - Other Grants'!F542</f>
        <v>0</v>
      </c>
      <c r="E217" s="11">
        <f>'[7]8d - Other Grants'!G542</f>
        <v>0</v>
      </c>
      <c r="F217" s="11">
        <f>'[7]8d - Other Grants'!H542</f>
        <v>0</v>
      </c>
      <c r="G217" s="34">
        <f>'[7]8d - Other Grants'!I542</f>
        <v>0</v>
      </c>
      <c r="H217" s="2"/>
      <c r="I217" s="2"/>
    </row>
    <row r="218" spans="1:9" x14ac:dyDescent="0.25">
      <c r="A218" s="12"/>
      <c r="B218" s="11"/>
      <c r="C218" s="11"/>
      <c r="D218" s="11"/>
      <c r="E218" s="11"/>
      <c r="F218" s="11"/>
      <c r="G218" s="10"/>
      <c r="H218" s="2"/>
      <c r="I218" s="2"/>
    </row>
    <row r="219" spans="1:9" x14ac:dyDescent="0.25">
      <c r="A219" s="12" t="s">
        <v>0</v>
      </c>
      <c r="B219" s="26">
        <f>'[7]8d - Other Grants'!D544</f>
        <v>0</v>
      </c>
      <c r="C219" s="27">
        <f>'[7]8d - Other Grants'!E544</f>
        <v>0</v>
      </c>
      <c r="D219" s="26">
        <f>'[7]8d - Other Grants'!F544</f>
        <v>0</v>
      </c>
      <c r="E219" s="26">
        <f>'[7]8d - Other Grants'!G544</f>
        <v>0</v>
      </c>
      <c r="F219" s="26">
        <f>'[7]8d - Other Grants'!H544</f>
        <v>0</v>
      </c>
      <c r="G219" s="25">
        <f>'[7]8d - Other Grants'!I544</f>
        <v>0</v>
      </c>
      <c r="H219" s="2" t="s">
        <v>9</v>
      </c>
      <c r="I219" s="2"/>
    </row>
    <row r="220" spans="1:9" x14ac:dyDescent="0.25">
      <c r="A220" s="12"/>
      <c r="B220" s="11"/>
      <c r="C220" s="11"/>
      <c r="D220" s="11"/>
      <c r="E220" s="11"/>
      <c r="F220" s="11"/>
      <c r="G220" s="10"/>
      <c r="H220" s="2"/>
      <c r="I220" s="2"/>
    </row>
    <row r="221" spans="1:9" x14ac:dyDescent="0.25">
      <c r="A221" s="24" t="str">
        <f>IF(ISBLANK('[7]8d - Other Grants'!B546),"",'[7]8d - Other Grants'!B546)</f>
        <v/>
      </c>
      <c r="B221" s="11"/>
      <c r="C221" s="11"/>
      <c r="D221" s="11"/>
      <c r="E221" s="11"/>
      <c r="F221" s="11"/>
      <c r="G221" s="10"/>
      <c r="H221" s="2"/>
      <c r="I221" s="2"/>
    </row>
    <row r="222" spans="1:9" x14ac:dyDescent="0.25">
      <c r="A222" s="12" t="s">
        <v>3</v>
      </c>
      <c r="B222" s="16">
        <f>'[7]8d - Other Grants'!D549</f>
        <v>0</v>
      </c>
      <c r="C222" s="16">
        <f>'[7]8d - Other Grants'!E549</f>
        <v>0</v>
      </c>
      <c r="D222" s="16">
        <f>'[7]8d - Other Grants'!F549</f>
        <v>0</v>
      </c>
      <c r="E222" s="16">
        <f>'[7]8d - Other Grants'!G549</f>
        <v>0</v>
      </c>
      <c r="F222" s="16">
        <f>'[7]8d - Other Grants'!H549</f>
        <v>0</v>
      </c>
      <c r="G222" s="23">
        <f>'[7]8d - Other Grants'!I549</f>
        <v>0</v>
      </c>
      <c r="I222" s="2"/>
    </row>
    <row r="223" spans="1:9" x14ac:dyDescent="0.25">
      <c r="A223" s="12" t="s">
        <v>8</v>
      </c>
      <c r="B223" s="11">
        <f>SUM('[7]8d - Other Grants'!D554+'[7]8d - Other Grants'!D559)</f>
        <v>0</v>
      </c>
      <c r="C223" s="11">
        <f>SUM('[7]8d - Other Grants'!E554+'[7]8d - Other Grants'!E559)</f>
        <v>0</v>
      </c>
      <c r="D223" s="11">
        <f>SUM('[7]8d - Other Grants'!F554+'[7]8d - Other Grants'!F559)</f>
        <v>0</v>
      </c>
      <c r="E223" s="11">
        <f>SUM('[7]8d - Other Grants'!G554+'[7]8d - Other Grants'!G559)</f>
        <v>0</v>
      </c>
      <c r="F223" s="11">
        <f>SUM('[7]8d - Other Grants'!H554+'[7]8d - Other Grants'!H559)</f>
        <v>0</v>
      </c>
      <c r="G223" s="34">
        <f>SUM('[7]8d - Other Grants'!I554+'[7]8d - Other Grants'!I559)</f>
        <v>0</v>
      </c>
      <c r="H223" s="2"/>
      <c r="I223" s="2"/>
    </row>
    <row r="224" spans="1:9" x14ac:dyDescent="0.25">
      <c r="A224" s="20" t="s">
        <v>7</v>
      </c>
      <c r="B224" s="22">
        <f>'[7]8d - Other Grants'!D561</f>
        <v>0</v>
      </c>
      <c r="C224" s="22">
        <f>'[7]8d - Other Grants'!E561</f>
        <v>0</v>
      </c>
      <c r="D224" s="22">
        <f>'[7]8d - Other Grants'!F561</f>
        <v>0</v>
      </c>
      <c r="E224" s="22">
        <f>'[7]8d - Other Grants'!G561</f>
        <v>0</v>
      </c>
      <c r="F224" s="22">
        <f>'[7]8d - Other Grants'!H561</f>
        <v>0</v>
      </c>
      <c r="G224" s="21">
        <f>'[7]8d - Other Grants'!I561</f>
        <v>0</v>
      </c>
      <c r="H224" s="2"/>
      <c r="I224" s="2"/>
    </row>
    <row r="225" spans="1:9" x14ac:dyDescent="0.25">
      <c r="A225" s="20"/>
      <c r="B225" s="11"/>
      <c r="C225" s="11"/>
      <c r="D225" s="11"/>
      <c r="E225" s="11"/>
      <c r="F225" s="11"/>
      <c r="G225" s="10"/>
      <c r="H225" s="2"/>
      <c r="I225" s="2"/>
    </row>
    <row r="226" spans="1:9" x14ac:dyDescent="0.25">
      <c r="A226" s="19" t="s">
        <v>6</v>
      </c>
      <c r="B226" s="11">
        <f>'[7]8d - Other Grants'!D814</f>
        <v>0</v>
      </c>
      <c r="C226" s="11">
        <f>'[7]8d - Other Grants'!E814</f>
        <v>0</v>
      </c>
      <c r="D226" s="11">
        <f>'[7]8d - Other Grants'!F814</f>
        <v>0</v>
      </c>
      <c r="E226" s="11">
        <f>'[7]8d - Other Grants'!G814</f>
        <v>0</v>
      </c>
      <c r="F226" s="11">
        <f>'[7]8d - Other Grants'!H814</f>
        <v>0</v>
      </c>
      <c r="G226" s="34">
        <f>'[7]8d - Other Grants'!I814</f>
        <v>0</v>
      </c>
      <c r="H226" s="2"/>
      <c r="I226" s="2"/>
    </row>
    <row r="227" spans="1:9" x14ac:dyDescent="0.25">
      <c r="A227" s="12"/>
      <c r="B227" s="11"/>
      <c r="C227" s="11"/>
      <c r="D227" s="11"/>
      <c r="E227" s="11"/>
      <c r="F227" s="11"/>
      <c r="G227" s="10"/>
      <c r="H227" s="2"/>
      <c r="I227" s="2"/>
    </row>
    <row r="228" spans="1:9" ht="13.8" thickBot="1" x14ac:dyDescent="0.3">
      <c r="A228" s="6" t="s">
        <v>0</v>
      </c>
      <c r="B228" s="4">
        <f>'[7]8d - Other Grants'!D816</f>
        <v>0</v>
      </c>
      <c r="C228" s="5">
        <f>'[7]8d - Other Grants'!E816</f>
        <v>0</v>
      </c>
      <c r="D228" s="4">
        <f>'[7]8d - Other Grants'!F816</f>
        <v>0</v>
      </c>
      <c r="E228" s="4">
        <f>'[7]8d - Other Grants'!G816</f>
        <v>0</v>
      </c>
      <c r="F228" s="4">
        <f>'[7]8d - Other Grants'!H816</f>
        <v>0</v>
      </c>
      <c r="G228" s="3">
        <f>'[7]8d - Other Grants'!I816</f>
        <v>0</v>
      </c>
      <c r="H228" s="2" t="s">
        <v>9</v>
      </c>
      <c r="I228" s="2"/>
    </row>
    <row r="229" spans="1:9" ht="13.8" thickBot="1" x14ac:dyDescent="0.3">
      <c r="A229" s="12"/>
      <c r="B229" s="11"/>
      <c r="C229" s="11"/>
      <c r="D229" s="11"/>
      <c r="E229" s="11"/>
      <c r="F229" s="11"/>
      <c r="G229" s="11"/>
      <c r="H229" s="2"/>
      <c r="I229" s="2"/>
    </row>
    <row r="230" spans="1:9" x14ac:dyDescent="0.25">
      <c r="A230" s="33" t="s">
        <v>14</v>
      </c>
      <c r="B230" s="14" t="s">
        <v>4</v>
      </c>
      <c r="C230" s="14" t="s">
        <v>4</v>
      </c>
      <c r="D230" s="14" t="s">
        <v>4</v>
      </c>
      <c r="E230" s="14" t="s">
        <v>4</v>
      </c>
      <c r="F230" s="14" t="s">
        <v>4</v>
      </c>
      <c r="G230" s="13" t="s">
        <v>4</v>
      </c>
      <c r="H230" s="2"/>
      <c r="I230" s="2"/>
    </row>
    <row r="231" spans="1:9" x14ac:dyDescent="0.25">
      <c r="A231" s="19"/>
      <c r="B231" s="11"/>
      <c r="C231" s="11"/>
      <c r="D231" s="11"/>
      <c r="E231" s="11"/>
      <c r="F231" s="11"/>
      <c r="G231" s="10"/>
      <c r="I231" s="2"/>
    </row>
    <row r="232" spans="1:9" x14ac:dyDescent="0.25">
      <c r="A232" s="24" t="s">
        <v>13</v>
      </c>
      <c r="B232" s="11"/>
      <c r="C232" s="11"/>
      <c r="D232" s="11"/>
      <c r="E232" s="11"/>
      <c r="F232" s="11"/>
      <c r="G232" s="10"/>
      <c r="I232" s="2"/>
    </row>
    <row r="233" spans="1:9" x14ac:dyDescent="0.25">
      <c r="A233" s="12" t="s">
        <v>3</v>
      </c>
      <c r="B233" s="16">
        <f>'[7]Recovery Premium'!D8</f>
        <v>-3071</v>
      </c>
      <c r="C233" s="16">
        <f>'[7]Recovery Premium'!E8</f>
        <v>-7465</v>
      </c>
      <c r="D233" s="29"/>
      <c r="E233" s="29"/>
      <c r="F233" s="29"/>
      <c r="G233" s="28"/>
      <c r="I233" s="2"/>
    </row>
    <row r="234" spans="1:9" x14ac:dyDescent="0.25">
      <c r="A234" s="12" t="s">
        <v>8</v>
      </c>
      <c r="B234" s="11">
        <f>'[7]Recovery Premium'!D12</f>
        <v>-11781</v>
      </c>
      <c r="C234" s="11">
        <f>'[7]Recovery Premium'!E12</f>
        <v>-4298</v>
      </c>
      <c r="D234" s="29"/>
      <c r="E234" s="29"/>
      <c r="F234" s="29"/>
      <c r="G234" s="28"/>
      <c r="H234" s="2"/>
      <c r="I234" s="2"/>
    </row>
    <row r="235" spans="1:9" x14ac:dyDescent="0.25">
      <c r="A235" s="12" t="str">
        <f>'[7]Recovery Premium'!B13</f>
        <v>Closedown Surplus Adjustment</v>
      </c>
      <c r="B235" s="32">
        <f>'[7]Recovery Premium'!D13</f>
        <v>0</v>
      </c>
      <c r="C235" s="32">
        <f>'[7]Recovery Premium'!E13</f>
        <v>0</v>
      </c>
      <c r="D235" s="29"/>
      <c r="E235" s="29"/>
      <c r="F235" s="29"/>
      <c r="G235" s="28"/>
      <c r="H235" s="2"/>
      <c r="I235" s="2"/>
    </row>
    <row r="236" spans="1:9" x14ac:dyDescent="0.25">
      <c r="A236" s="20" t="s">
        <v>7</v>
      </c>
      <c r="B236" s="22">
        <f>'[7]Recovery Premium'!D16</f>
        <v>-14852</v>
      </c>
      <c r="C236" s="22">
        <f>'[7]Recovery Premium'!E16</f>
        <v>-11763</v>
      </c>
      <c r="D236" s="31"/>
      <c r="E236" s="31"/>
      <c r="F236" s="31"/>
      <c r="G236" s="30"/>
      <c r="H236" s="2"/>
      <c r="I236" s="2"/>
    </row>
    <row r="237" spans="1:9" x14ac:dyDescent="0.25">
      <c r="A237" s="20"/>
      <c r="B237" s="11"/>
      <c r="C237" s="11"/>
      <c r="D237" s="11"/>
      <c r="E237" s="11"/>
      <c r="F237" s="11"/>
      <c r="G237" s="10"/>
      <c r="H237" s="2"/>
      <c r="I237" s="2"/>
    </row>
    <row r="238" spans="1:9" x14ac:dyDescent="0.25">
      <c r="A238" s="19" t="s">
        <v>6</v>
      </c>
      <c r="B238" s="11">
        <f>'[7]Recovery Premium'!D223</f>
        <v>7387</v>
      </c>
      <c r="C238" s="11">
        <f>'[7]Recovery Premium'!E223</f>
        <v>9130</v>
      </c>
      <c r="D238" s="29"/>
      <c r="E238" s="29"/>
      <c r="F238" s="29"/>
      <c r="G238" s="28"/>
      <c r="H238" s="2"/>
      <c r="I238" s="2"/>
    </row>
    <row r="239" spans="1:9" x14ac:dyDescent="0.25">
      <c r="A239" s="12"/>
      <c r="B239" s="11"/>
      <c r="C239" s="11"/>
      <c r="D239" s="11"/>
      <c r="E239" s="11"/>
      <c r="F239" s="11"/>
      <c r="G239" s="10"/>
      <c r="H239" s="2"/>
      <c r="I239" s="2"/>
    </row>
    <row r="240" spans="1:9" x14ac:dyDescent="0.25">
      <c r="A240" s="12" t="s">
        <v>0</v>
      </c>
      <c r="B240" s="26">
        <f>'[7]Recovery Premium'!D225</f>
        <v>-7465</v>
      </c>
      <c r="C240" s="27">
        <f>'[7]Recovery Premium'!E225</f>
        <v>-2633</v>
      </c>
      <c r="D240" s="26">
        <f>'[7]Recovery Premium'!F225</f>
        <v>-2633</v>
      </c>
      <c r="E240" s="26">
        <f>'[7]Recovery Premium'!G225</f>
        <v>-2633</v>
      </c>
      <c r="F240" s="26">
        <f>'[7]Recovery Premium'!H225</f>
        <v>-2633</v>
      </c>
      <c r="G240" s="25">
        <f>'[7]Recovery Premium'!I225</f>
        <v>-2633</v>
      </c>
      <c r="H240" s="2" t="s">
        <v>9</v>
      </c>
      <c r="I240" s="2"/>
    </row>
    <row r="241" spans="1:9" x14ac:dyDescent="0.25">
      <c r="A241" s="12"/>
      <c r="B241" s="11"/>
      <c r="C241" s="11"/>
      <c r="D241" s="11"/>
      <c r="E241" s="11"/>
      <c r="F241" s="11"/>
      <c r="G241" s="10"/>
      <c r="H241" s="2"/>
      <c r="I241" s="2"/>
    </row>
    <row r="242" spans="1:9" x14ac:dyDescent="0.25">
      <c r="A242" s="12"/>
      <c r="B242" s="11"/>
      <c r="C242" s="11"/>
      <c r="D242" s="11"/>
      <c r="E242" s="11"/>
      <c r="F242" s="11"/>
      <c r="G242" s="10"/>
      <c r="H242" s="2"/>
      <c r="I242" s="2"/>
    </row>
    <row r="243" spans="1:9" x14ac:dyDescent="0.25">
      <c r="A243" s="24" t="s">
        <v>12</v>
      </c>
      <c r="B243" s="11"/>
      <c r="C243" s="11"/>
      <c r="D243" s="11"/>
      <c r="E243" s="11"/>
      <c r="F243" s="11"/>
      <c r="G243" s="10"/>
      <c r="H243" s="2"/>
      <c r="I243" s="2"/>
    </row>
    <row r="244" spans="1:9" x14ac:dyDescent="0.25">
      <c r="A244" s="12" t="s">
        <v>3</v>
      </c>
      <c r="B244" s="16">
        <f>'[7]School Led Tutoring'!D8</f>
        <v>-1965</v>
      </c>
      <c r="C244" s="16">
        <f>'[7]School Led Tutoring'!E8</f>
        <v>-1747</v>
      </c>
      <c r="D244" s="16">
        <f>'[7]School Led Tutoring'!F8</f>
        <v>-0.15000000000145519</v>
      </c>
      <c r="E244" s="29"/>
      <c r="F244" s="29"/>
      <c r="G244" s="28"/>
      <c r="I244" s="2"/>
    </row>
    <row r="245" spans="1:9" x14ac:dyDescent="0.25">
      <c r="A245" s="12" t="s">
        <v>11</v>
      </c>
      <c r="B245" s="11">
        <f>'[7]School Led Tutoring'!D12</f>
        <v>-5400</v>
      </c>
      <c r="C245" s="11">
        <f>'[7]School Led Tutoring'!E12</f>
        <v>-4792</v>
      </c>
      <c r="D245" s="11">
        <f>'[7]School Led Tutoring'!F12</f>
        <v>-2396</v>
      </c>
      <c r="E245" s="29"/>
      <c r="F245" s="29"/>
      <c r="G245" s="28"/>
      <c r="H245" s="2"/>
      <c r="I245" s="2"/>
    </row>
    <row r="246" spans="1:9" x14ac:dyDescent="0.25">
      <c r="A246" s="12" t="s">
        <v>10</v>
      </c>
      <c r="B246" s="11">
        <f>'[7]School Led Tutoring'!D13</f>
        <v>-6709</v>
      </c>
      <c r="C246" s="11">
        <f>'[7]School Led Tutoring'!E13</f>
        <v>-3355</v>
      </c>
      <c r="D246" s="29"/>
      <c r="E246" s="29"/>
      <c r="F246" s="29"/>
      <c r="G246" s="28"/>
      <c r="H246" s="2"/>
      <c r="I246" s="2"/>
    </row>
    <row r="247" spans="1:9" x14ac:dyDescent="0.25">
      <c r="A247" s="12" t="str">
        <f>'[7]School Led Tutoring'!B14</f>
        <v>Closedown Surplus Adjustment</v>
      </c>
      <c r="B247" s="32">
        <f>'[7]School Led Tutoring'!D14</f>
        <v>0</v>
      </c>
      <c r="C247" s="32">
        <f>'[7]School Led Tutoring'!E14</f>
        <v>0</v>
      </c>
      <c r="D247" s="32">
        <f>'[7]School Led Tutoring'!F14</f>
        <v>0</v>
      </c>
      <c r="E247" s="29"/>
      <c r="F247" s="29"/>
      <c r="G247" s="28"/>
      <c r="H247" s="2"/>
      <c r="I247" s="2"/>
    </row>
    <row r="248" spans="1:9" x14ac:dyDescent="0.25">
      <c r="A248" s="20" t="s">
        <v>7</v>
      </c>
      <c r="B248" s="22">
        <f>'[7]School Led Tutoring'!D17</f>
        <v>-14074</v>
      </c>
      <c r="C248" s="22">
        <f>'[7]School Led Tutoring'!E17</f>
        <v>-9894</v>
      </c>
      <c r="D248" s="22">
        <f>'[7]School Led Tutoring'!F17</f>
        <v>-2396.1500000000015</v>
      </c>
      <c r="E248" s="31"/>
      <c r="F248" s="31"/>
      <c r="G248" s="30"/>
      <c r="H248" s="2"/>
      <c r="I248" s="2"/>
    </row>
    <row r="249" spans="1:9" x14ac:dyDescent="0.25">
      <c r="A249" s="20"/>
      <c r="B249" s="11"/>
      <c r="C249" s="11"/>
      <c r="D249" s="11"/>
      <c r="E249" s="11"/>
      <c r="F249" s="11"/>
      <c r="G249" s="10"/>
      <c r="H249" s="2"/>
      <c r="I249" s="2"/>
    </row>
    <row r="250" spans="1:9" x14ac:dyDescent="0.25">
      <c r="A250" s="19" t="s">
        <v>6</v>
      </c>
      <c r="B250" s="11">
        <f>'[7]School Led Tutoring'!D178</f>
        <v>12327</v>
      </c>
      <c r="C250" s="11">
        <f>'[7]School Led Tutoring'!E178</f>
        <v>9893.8499999999985</v>
      </c>
      <c r="D250" s="11">
        <f>'[7]School Led Tutoring'!F178</f>
        <v>0</v>
      </c>
      <c r="E250" s="29"/>
      <c r="F250" s="29"/>
      <c r="G250" s="28"/>
      <c r="H250" s="2"/>
      <c r="I250" s="2"/>
    </row>
    <row r="251" spans="1:9" x14ac:dyDescent="0.25">
      <c r="A251" s="12"/>
      <c r="B251" s="11"/>
      <c r="C251" s="11"/>
      <c r="D251" s="11"/>
      <c r="E251" s="11"/>
      <c r="F251" s="11"/>
      <c r="G251" s="10"/>
      <c r="H251" s="2"/>
      <c r="I251" s="2"/>
    </row>
    <row r="252" spans="1:9" x14ac:dyDescent="0.25">
      <c r="A252" s="12" t="s">
        <v>0</v>
      </c>
      <c r="B252" s="26">
        <f>'[7]School Led Tutoring'!D180</f>
        <v>-1747</v>
      </c>
      <c r="C252" s="27">
        <f>'[7]School Led Tutoring'!E180</f>
        <v>-0.15000000000145519</v>
      </c>
      <c r="D252" s="26">
        <f>'[7]School Led Tutoring'!F180</f>
        <v>-2396.1500000000015</v>
      </c>
      <c r="E252" s="26">
        <f>'[7]School Led Tutoring'!G180</f>
        <v>-2396.1500000000015</v>
      </c>
      <c r="F252" s="26">
        <f>'[7]School Led Tutoring'!H180</f>
        <v>-2396.1500000000015</v>
      </c>
      <c r="G252" s="25">
        <f>'[7]School Led Tutoring'!I180</f>
        <v>-2396.1500000000015</v>
      </c>
      <c r="H252" s="2" t="s">
        <v>9</v>
      </c>
      <c r="I252" s="2"/>
    </row>
    <row r="253" spans="1:9" x14ac:dyDescent="0.25">
      <c r="A253" s="12"/>
      <c r="B253" s="11"/>
      <c r="C253" s="11"/>
      <c r="D253" s="11"/>
      <c r="E253" s="11"/>
      <c r="F253" s="11"/>
      <c r="G253" s="10"/>
      <c r="H253" s="2"/>
      <c r="I253" s="2"/>
    </row>
    <row r="254" spans="1:9" x14ac:dyDescent="0.25">
      <c r="A254" s="24" t="str">
        <f>IF(ISBLANK('[7]Covid Grants - Other'!B7),"",'[7]Covid Grants - Other'!B7)</f>
        <v>HAAF</v>
      </c>
      <c r="B254" s="11"/>
      <c r="C254" s="11"/>
      <c r="D254" s="11"/>
      <c r="E254" s="11"/>
      <c r="F254" s="11"/>
      <c r="G254" s="10"/>
      <c r="H254" s="2"/>
      <c r="I254" s="2"/>
    </row>
    <row r="255" spans="1:9" x14ac:dyDescent="0.25">
      <c r="A255" s="12" t="s">
        <v>3</v>
      </c>
      <c r="B255" s="16">
        <f>'[7]Covid Grants - Other'!D10</f>
        <v>0</v>
      </c>
      <c r="C255" s="16">
        <f>'[7]Covid Grants - Other'!E10</f>
        <v>0</v>
      </c>
      <c r="D255" s="16">
        <f>'[7]Covid Grants - Other'!F10</f>
        <v>0</v>
      </c>
      <c r="E255" s="16">
        <f>'[7]Covid Grants - Other'!G10</f>
        <v>0</v>
      </c>
      <c r="F255" s="16">
        <f>'[7]Covid Grants - Other'!H10</f>
        <v>0</v>
      </c>
      <c r="G255" s="23">
        <f>'[7]Covid Grants - Other'!I10</f>
        <v>0</v>
      </c>
      <c r="I255" s="2"/>
    </row>
    <row r="256" spans="1:9" x14ac:dyDescent="0.25">
      <c r="A256" s="12" t="s">
        <v>8</v>
      </c>
      <c r="B256" s="11">
        <f>'[7]Covid Grants - Other'!D14</f>
        <v>0</v>
      </c>
      <c r="C256" s="11">
        <f>'[7]Covid Grants - Other'!E14</f>
        <v>0</v>
      </c>
      <c r="D256" s="11">
        <f>'[7]Covid Grants - Other'!F14</f>
        <v>0</v>
      </c>
      <c r="E256" s="11">
        <f>'[7]Covid Grants - Other'!G14</f>
        <v>0</v>
      </c>
      <c r="F256" s="11">
        <f>'[7]Covid Grants - Other'!H14</f>
        <v>0</v>
      </c>
      <c r="G256" s="10">
        <f>'[7]Covid Grants - Other'!I14</f>
        <v>0</v>
      </c>
      <c r="H256" s="2"/>
      <c r="I256" s="2"/>
    </row>
    <row r="257" spans="1:9" x14ac:dyDescent="0.25">
      <c r="A257" s="20" t="s">
        <v>7</v>
      </c>
      <c r="B257" s="22">
        <f>'[7]Covid Grants - Other'!D17</f>
        <v>0</v>
      </c>
      <c r="C257" s="22">
        <f>'[7]Covid Grants - Other'!E17</f>
        <v>0</v>
      </c>
      <c r="D257" s="22">
        <f>'[7]Covid Grants - Other'!F17</f>
        <v>0</v>
      </c>
      <c r="E257" s="22">
        <f>'[7]Covid Grants - Other'!G17</f>
        <v>0</v>
      </c>
      <c r="F257" s="22">
        <f>'[7]Covid Grants - Other'!H17</f>
        <v>0</v>
      </c>
      <c r="G257" s="21">
        <f>'[7]Covid Grants - Other'!I17</f>
        <v>0</v>
      </c>
      <c r="H257" s="2"/>
      <c r="I257" s="2"/>
    </row>
    <row r="258" spans="1:9" x14ac:dyDescent="0.25">
      <c r="A258" s="20"/>
      <c r="B258" s="11"/>
      <c r="C258" s="11"/>
      <c r="D258" s="11"/>
      <c r="E258" s="11"/>
      <c r="F258" s="11"/>
      <c r="G258" s="10"/>
      <c r="H258" s="2"/>
      <c r="I258" s="2"/>
    </row>
    <row r="259" spans="1:9" x14ac:dyDescent="0.25">
      <c r="A259" s="19" t="s">
        <v>6</v>
      </c>
      <c r="B259" s="11">
        <f>'[7]Covid Grants - Other'!D172</f>
        <v>0</v>
      </c>
      <c r="C259" s="11">
        <f>'[7]Covid Grants - Other'!E172</f>
        <v>0</v>
      </c>
      <c r="D259" s="11">
        <f>'[7]Covid Grants - Other'!F172</f>
        <v>0</v>
      </c>
      <c r="E259" s="11">
        <f>'[7]Covid Grants - Other'!G172</f>
        <v>0</v>
      </c>
      <c r="F259" s="11">
        <f>'[7]Covid Grants - Other'!H172</f>
        <v>0</v>
      </c>
      <c r="G259" s="10">
        <f>'[7]Covid Grants - Other'!I172</f>
        <v>0</v>
      </c>
      <c r="H259" s="2"/>
      <c r="I259" s="2"/>
    </row>
    <row r="260" spans="1:9" x14ac:dyDescent="0.25">
      <c r="A260" s="12"/>
      <c r="B260" s="11"/>
      <c r="C260" s="11"/>
      <c r="D260" s="11"/>
      <c r="E260" s="11"/>
      <c r="F260" s="11"/>
      <c r="G260" s="10"/>
      <c r="H260" s="2"/>
      <c r="I260" s="2"/>
    </row>
    <row r="261" spans="1:9" x14ac:dyDescent="0.25">
      <c r="A261" s="12" t="s">
        <v>0</v>
      </c>
      <c r="B261" s="26">
        <f>'[7]Covid Grants - Other'!D174</f>
        <v>0</v>
      </c>
      <c r="C261" s="27">
        <f>'[7]Covid Grants - Other'!E174</f>
        <v>0</v>
      </c>
      <c r="D261" s="26">
        <f>'[7]Covid Grants - Other'!F174</f>
        <v>0</v>
      </c>
      <c r="E261" s="26">
        <f>'[7]Covid Grants - Other'!G174</f>
        <v>0</v>
      </c>
      <c r="F261" s="26">
        <f>'[7]Covid Grants - Other'!H174</f>
        <v>0</v>
      </c>
      <c r="G261" s="25">
        <f>'[7]Covid Grants - Other'!I174</f>
        <v>0</v>
      </c>
      <c r="H261" s="2" t="s">
        <v>9</v>
      </c>
      <c r="I261" s="2"/>
    </row>
    <row r="262" spans="1:9" x14ac:dyDescent="0.25">
      <c r="A262" s="12"/>
      <c r="B262" s="16"/>
      <c r="C262" s="17"/>
      <c r="D262" s="16"/>
      <c r="E262" s="16"/>
      <c r="F262" s="16"/>
      <c r="G262" s="23"/>
      <c r="H262" s="2"/>
      <c r="I262" s="2"/>
    </row>
    <row r="263" spans="1:9" x14ac:dyDescent="0.25">
      <c r="A263" s="24" t="str">
        <f>IF(ISBLANK('[7]Covid Grants - Other'!B177),"",'[7]Covid Grants - Other'!B177)</f>
        <v>Catch Up Premium</v>
      </c>
      <c r="B263" s="11"/>
      <c r="C263" s="11"/>
      <c r="D263" s="11"/>
      <c r="E263" s="11"/>
      <c r="F263" s="11"/>
      <c r="G263" s="10"/>
      <c r="H263" s="2"/>
      <c r="I263" s="2"/>
    </row>
    <row r="264" spans="1:9" x14ac:dyDescent="0.25">
      <c r="A264" s="12" t="s">
        <v>3</v>
      </c>
      <c r="B264" s="16">
        <f>'[7]Covid Grants - Other'!D180</f>
        <v>-8686</v>
      </c>
      <c r="C264" s="16">
        <f>'[7]Covid Grants - Other'!E180</f>
        <v>-8686</v>
      </c>
      <c r="D264" s="16">
        <f>'[7]Covid Grants - Other'!F180</f>
        <v>-344.44000000000051</v>
      </c>
      <c r="E264" s="16">
        <f>'[7]Covid Grants - Other'!G180</f>
        <v>-344.44000000000051</v>
      </c>
      <c r="F264" s="16">
        <f>'[7]Covid Grants - Other'!H180</f>
        <v>-344.44000000000051</v>
      </c>
      <c r="G264" s="23">
        <f>'[7]Covid Grants - Other'!I180</f>
        <v>-344.44000000000051</v>
      </c>
      <c r="I264" s="2"/>
    </row>
    <row r="265" spans="1:9" x14ac:dyDescent="0.25">
      <c r="A265" s="12" t="s">
        <v>8</v>
      </c>
      <c r="B265" s="11">
        <f>'[7]Covid Grants - Other'!D184</f>
        <v>0</v>
      </c>
      <c r="C265" s="11">
        <f>'[7]Covid Grants - Other'!E184</f>
        <v>0</v>
      </c>
      <c r="D265" s="11">
        <f>'[7]Covid Grants - Other'!F184</f>
        <v>0</v>
      </c>
      <c r="E265" s="11">
        <f>'[7]Covid Grants - Other'!G184</f>
        <v>0</v>
      </c>
      <c r="F265" s="11">
        <f>'[7]Covid Grants - Other'!H184</f>
        <v>0</v>
      </c>
      <c r="G265" s="10">
        <f>'[7]Covid Grants - Other'!I184</f>
        <v>0</v>
      </c>
      <c r="H265" s="2"/>
      <c r="I265" s="2"/>
    </row>
    <row r="266" spans="1:9" x14ac:dyDescent="0.25">
      <c r="A266" s="20" t="s">
        <v>7</v>
      </c>
      <c r="B266" s="22">
        <f>'[7]Covid Grants - Other'!D187</f>
        <v>-8686</v>
      </c>
      <c r="C266" s="22">
        <f>'[7]Covid Grants - Other'!E187</f>
        <v>-8686</v>
      </c>
      <c r="D266" s="22">
        <f>'[7]Covid Grants - Other'!F187</f>
        <v>-344.44000000000051</v>
      </c>
      <c r="E266" s="22">
        <f>'[7]Covid Grants - Other'!G187</f>
        <v>-344.44000000000051</v>
      </c>
      <c r="F266" s="22">
        <f>'[7]Covid Grants - Other'!H187</f>
        <v>-344.44000000000051</v>
      </c>
      <c r="G266" s="21">
        <f>'[7]Covid Grants - Other'!I187</f>
        <v>-344.44000000000051</v>
      </c>
      <c r="H266" s="2"/>
      <c r="I266" s="2"/>
    </row>
    <row r="267" spans="1:9" x14ac:dyDescent="0.25">
      <c r="A267" s="20"/>
      <c r="B267" s="11"/>
      <c r="C267" s="11"/>
      <c r="D267" s="11"/>
      <c r="E267" s="11"/>
      <c r="F267" s="11"/>
      <c r="G267" s="10"/>
      <c r="H267" s="2"/>
      <c r="I267" s="2"/>
    </row>
    <row r="268" spans="1:9" x14ac:dyDescent="0.25">
      <c r="A268" s="19" t="s">
        <v>6</v>
      </c>
      <c r="B268" s="11">
        <f>'[7]Covid Grants - Other'!D338</f>
        <v>0</v>
      </c>
      <c r="C268" s="11">
        <f>'[7]Covid Grants - Other'!E338</f>
        <v>8341.56</v>
      </c>
      <c r="D268" s="11">
        <f>'[7]Covid Grants - Other'!F338</f>
        <v>0</v>
      </c>
      <c r="E268" s="11">
        <f>'[7]Covid Grants - Other'!G338</f>
        <v>0</v>
      </c>
      <c r="F268" s="11">
        <f>'[7]Covid Grants - Other'!H338</f>
        <v>0</v>
      </c>
      <c r="G268" s="10">
        <f>'[7]Covid Grants - Other'!I338</f>
        <v>0</v>
      </c>
      <c r="H268" s="2"/>
      <c r="I268" s="2"/>
    </row>
    <row r="269" spans="1:9" x14ac:dyDescent="0.25">
      <c r="A269" s="12"/>
      <c r="B269" s="11"/>
      <c r="C269" s="11"/>
      <c r="D269" s="11"/>
      <c r="E269" s="11"/>
      <c r="F269" s="11"/>
      <c r="G269" s="10"/>
      <c r="H269" s="2"/>
      <c r="I269" s="2"/>
    </row>
    <row r="270" spans="1:9" x14ac:dyDescent="0.25">
      <c r="A270" s="12" t="s">
        <v>0</v>
      </c>
      <c r="B270" s="26">
        <f>'[7]Covid Grants - Other'!D340</f>
        <v>-8686</v>
      </c>
      <c r="C270" s="27">
        <f>'[7]Covid Grants - Other'!E340</f>
        <v>-344.44000000000051</v>
      </c>
      <c r="D270" s="26">
        <f>'[7]Covid Grants - Other'!F340</f>
        <v>-344.44000000000051</v>
      </c>
      <c r="E270" s="26">
        <f>'[7]Covid Grants - Other'!G340</f>
        <v>-344.44000000000051</v>
      </c>
      <c r="F270" s="26">
        <f>'[7]Covid Grants - Other'!H340</f>
        <v>-344.44000000000051</v>
      </c>
      <c r="G270" s="25">
        <f>'[7]Covid Grants - Other'!I340</f>
        <v>-344.44000000000051</v>
      </c>
      <c r="H270" s="2" t="s">
        <v>9</v>
      </c>
      <c r="I270" s="2"/>
    </row>
    <row r="271" spans="1:9" x14ac:dyDescent="0.25">
      <c r="A271" s="24"/>
      <c r="B271" s="11"/>
      <c r="C271" s="11"/>
      <c r="D271" s="11"/>
      <c r="E271" s="11"/>
      <c r="F271" s="11"/>
      <c r="G271" s="10"/>
      <c r="H271" s="2"/>
      <c r="I271" s="2"/>
    </row>
    <row r="272" spans="1:9" x14ac:dyDescent="0.25">
      <c r="A272" s="24" t="str">
        <f>IF(ISBLANK('[7]Covid Grants - Other'!B343),"",'[7]Covid Grants - Other'!B343)</f>
        <v>Recovery Premium 2023/24</v>
      </c>
      <c r="B272" s="11"/>
      <c r="C272" s="11"/>
      <c r="D272" s="11"/>
      <c r="E272" s="11"/>
      <c r="F272" s="11"/>
      <c r="G272" s="10"/>
      <c r="H272" s="2"/>
      <c r="I272" s="2"/>
    </row>
    <row r="273" spans="1:9" x14ac:dyDescent="0.25">
      <c r="A273" s="12" t="s">
        <v>3</v>
      </c>
      <c r="B273" s="16">
        <f>'[7]Covid Grants - Other'!D346</f>
        <v>0</v>
      </c>
      <c r="C273" s="16">
        <f>'[7]Covid Grants - Other'!E346</f>
        <v>0</v>
      </c>
      <c r="D273" s="16">
        <f>'[7]Covid Grants - Other'!F346</f>
        <v>0</v>
      </c>
      <c r="E273" s="16">
        <f>'[7]Covid Grants - Other'!G346</f>
        <v>0</v>
      </c>
      <c r="F273" s="16">
        <f>'[7]Covid Grants - Other'!H346</f>
        <v>0</v>
      </c>
      <c r="G273" s="23">
        <f>'[7]Covid Grants - Other'!I346</f>
        <v>0</v>
      </c>
      <c r="H273" s="2"/>
      <c r="I273" s="2"/>
    </row>
    <row r="274" spans="1:9" x14ac:dyDescent="0.25">
      <c r="A274" s="12" t="s">
        <v>8</v>
      </c>
      <c r="B274" s="11">
        <f>'[7]Covid Grants - Other'!D350</f>
        <v>0</v>
      </c>
      <c r="C274" s="11">
        <f>'[7]Covid Grants - Other'!E350</f>
        <v>0</v>
      </c>
      <c r="D274" s="11">
        <f>'[7]Covid Grants - Other'!F350</f>
        <v>0</v>
      </c>
      <c r="E274" s="11">
        <f>'[7]Covid Grants - Other'!G350</f>
        <v>0</v>
      </c>
      <c r="F274" s="11">
        <f>'[7]Covid Grants - Other'!H350</f>
        <v>0</v>
      </c>
      <c r="G274" s="10">
        <f>'[7]Covid Grants - Other'!I350</f>
        <v>0</v>
      </c>
      <c r="H274" s="2"/>
      <c r="I274" s="2"/>
    </row>
    <row r="275" spans="1:9" x14ac:dyDescent="0.25">
      <c r="A275" s="20" t="s">
        <v>7</v>
      </c>
      <c r="B275" s="22">
        <f>'[7]Covid Grants - Other'!D353</f>
        <v>0</v>
      </c>
      <c r="C275" s="22">
        <f>'[7]Covid Grants - Other'!E353</f>
        <v>0</v>
      </c>
      <c r="D275" s="22">
        <f>'[7]Covid Grants - Other'!F353</f>
        <v>0</v>
      </c>
      <c r="E275" s="22">
        <f>'[7]Covid Grants - Other'!G353</f>
        <v>0</v>
      </c>
      <c r="F275" s="22">
        <f>'[7]Covid Grants - Other'!H353</f>
        <v>0</v>
      </c>
      <c r="G275" s="21">
        <f>'[7]Covid Grants - Other'!I353</f>
        <v>0</v>
      </c>
      <c r="H275" s="2"/>
      <c r="I275" s="2"/>
    </row>
    <row r="276" spans="1:9" x14ac:dyDescent="0.25">
      <c r="A276" s="20"/>
      <c r="B276" s="11"/>
      <c r="C276" s="11"/>
      <c r="D276" s="11"/>
      <c r="E276" s="11"/>
      <c r="F276" s="11"/>
      <c r="G276" s="10"/>
      <c r="H276" s="2"/>
      <c r="I276" s="2"/>
    </row>
    <row r="277" spans="1:9" x14ac:dyDescent="0.25">
      <c r="A277" s="19" t="s">
        <v>6</v>
      </c>
      <c r="B277" s="11">
        <f>'[7]Covid Grants - Other'!D503</f>
        <v>0</v>
      </c>
      <c r="C277" s="11">
        <f>'[7]Covid Grants - Other'!E503</f>
        <v>0</v>
      </c>
      <c r="D277" s="11">
        <f>'[7]Covid Grants - Other'!F503</f>
        <v>0</v>
      </c>
      <c r="E277" s="11">
        <f>'[7]Covid Grants - Other'!G503</f>
        <v>0</v>
      </c>
      <c r="F277" s="11">
        <f>'[7]Covid Grants - Other'!H503</f>
        <v>0</v>
      </c>
      <c r="G277" s="10">
        <f>'[7]Covid Grants - Other'!I503</f>
        <v>0</v>
      </c>
      <c r="H277" s="2"/>
      <c r="I277" s="2"/>
    </row>
    <row r="278" spans="1:9" x14ac:dyDescent="0.25">
      <c r="A278" s="12"/>
      <c r="B278" s="11"/>
      <c r="C278" s="11"/>
      <c r="D278" s="11"/>
      <c r="E278" s="11"/>
      <c r="F278" s="11"/>
      <c r="G278" s="10"/>
      <c r="H278" s="2"/>
      <c r="I278" s="2"/>
    </row>
    <row r="279" spans="1:9" ht="13.8" thickBot="1" x14ac:dyDescent="0.3">
      <c r="A279" s="6" t="s">
        <v>0</v>
      </c>
      <c r="B279" s="4">
        <f>'[7]Covid Grants - Other'!D505</f>
        <v>0</v>
      </c>
      <c r="C279" s="5">
        <f>'[7]Covid Grants - Other'!E505</f>
        <v>0</v>
      </c>
      <c r="D279" s="4">
        <f>'[7]Covid Grants - Other'!F505</f>
        <v>0</v>
      </c>
      <c r="E279" s="4">
        <f>'[7]Covid Grants - Other'!G505</f>
        <v>0</v>
      </c>
      <c r="F279" s="4">
        <f>'[7]Covid Grants - Other'!H505</f>
        <v>0</v>
      </c>
      <c r="G279" s="3">
        <f>'[7]Covid Grants - Other'!I505</f>
        <v>0</v>
      </c>
      <c r="H279" s="2"/>
      <c r="I279" s="2"/>
    </row>
    <row r="280" spans="1:9" x14ac:dyDescent="0.25">
      <c r="I280" s="2"/>
    </row>
    <row r="281" spans="1:9" ht="13.8" thickBot="1" x14ac:dyDescent="0.3">
      <c r="A281" s="18"/>
      <c r="B281" s="16"/>
      <c r="C281" s="17"/>
      <c r="D281" s="16"/>
      <c r="E281" s="16"/>
      <c r="F281" s="16"/>
      <c r="G281" s="16"/>
      <c r="H281" s="2"/>
      <c r="I281" s="2"/>
    </row>
    <row r="282" spans="1:9" x14ac:dyDescent="0.25">
      <c r="A282" s="15" t="s">
        <v>5</v>
      </c>
      <c r="B282" s="14" t="s">
        <v>4</v>
      </c>
      <c r="C282" s="14" t="s">
        <v>4</v>
      </c>
      <c r="D282" s="14" t="s">
        <v>4</v>
      </c>
      <c r="E282" s="14" t="s">
        <v>4</v>
      </c>
      <c r="F282" s="14" t="s">
        <v>4</v>
      </c>
      <c r="G282" s="13" t="s">
        <v>4</v>
      </c>
      <c r="H282" s="2"/>
      <c r="I282" s="2"/>
    </row>
    <row r="283" spans="1:9" x14ac:dyDescent="0.25">
      <c r="A283" s="12" t="s">
        <v>3</v>
      </c>
      <c r="B283" s="8">
        <v>0</v>
      </c>
      <c r="C283" s="11">
        <f>B286</f>
        <v>0</v>
      </c>
      <c r="D283" s="11">
        <f>C286</f>
        <v>0</v>
      </c>
      <c r="E283" s="11">
        <f>D286</f>
        <v>0</v>
      </c>
      <c r="F283" s="11">
        <f>E286</f>
        <v>0</v>
      </c>
      <c r="G283" s="10">
        <f>F286</f>
        <v>0</v>
      </c>
      <c r="I283" s="2"/>
    </row>
    <row r="284" spans="1:9" x14ac:dyDescent="0.25">
      <c r="A284" s="9" t="s">
        <v>2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7">
        <v>0</v>
      </c>
      <c r="H284" s="2"/>
      <c r="I284" s="2"/>
    </row>
    <row r="285" spans="1:9" x14ac:dyDescent="0.25">
      <c r="A285" s="9" t="s">
        <v>1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7">
        <v>0</v>
      </c>
      <c r="H285" s="2"/>
      <c r="I285" s="2"/>
    </row>
    <row r="286" spans="1:9" ht="13.8" thickBot="1" x14ac:dyDescent="0.3">
      <c r="A286" s="6" t="s">
        <v>0</v>
      </c>
      <c r="B286" s="4">
        <f>SUM(B283:B285)</f>
        <v>0</v>
      </c>
      <c r="C286" s="5">
        <f t="shared" ref="C286:G286" si="24">SUM(C283:C285)</f>
        <v>0</v>
      </c>
      <c r="D286" s="4">
        <f t="shared" si="24"/>
        <v>0</v>
      </c>
      <c r="E286" s="4">
        <f t="shared" si="24"/>
        <v>0</v>
      </c>
      <c r="F286" s="4">
        <f t="shared" si="24"/>
        <v>0</v>
      </c>
      <c r="G286" s="3">
        <f t="shared" si="24"/>
        <v>0</v>
      </c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  <row r="310" spans="1:9" x14ac:dyDescent="0.25">
      <c r="A310" s="2"/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2"/>
      <c r="B311" s="2"/>
      <c r="C311" s="2"/>
      <c r="D311" s="2"/>
      <c r="E311" s="2"/>
      <c r="F311" s="2"/>
      <c r="G311" s="2"/>
      <c r="H311" s="2"/>
      <c r="I311" s="2"/>
    </row>
    <row r="312" spans="1:9" x14ac:dyDescent="0.25">
      <c r="A312" s="2"/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2"/>
      <c r="B313" s="2"/>
      <c r="C313" s="2"/>
      <c r="D313" s="2"/>
      <c r="E313" s="2"/>
      <c r="F313" s="2"/>
      <c r="G313" s="2"/>
    </row>
  </sheetData>
  <sheetProtection algorithmName="SHA-512" hashValue="yQMcmnLH6Set/PYWLk7lMeDuDL4xHgruEugeCSDzv6pnnarufdh28MBnSkJY2WOFUJJsLKUwScun+vDvmWgXRQ==" saltValue="E2we22d9EjqJJO9S35fuOw==" spinCount="100000" sheet="1" formatCells="0"/>
  <mergeCells count="2">
    <mergeCell ref="J13:Q13"/>
    <mergeCell ref="J14:Q14"/>
  </mergeCells>
  <conditionalFormatting sqref="H14">
    <cfRule type="containsText" dxfId="135" priority="67" operator="containsText" text="INCORRECT">
      <formula>NOT(ISERROR(SEARCH("INCORRECT",H14)))</formula>
    </cfRule>
    <cfRule type="containsText" dxfId="134" priority="68" operator="containsText" text="CORRECT">
      <formula>NOT(ISERROR(SEARCH("CORRECT",H14)))</formula>
    </cfRule>
  </conditionalFormatting>
  <conditionalFormatting sqref="B97:F97">
    <cfRule type="cellIs" dxfId="133" priority="66" operator="greaterThan">
      <formula>0</formula>
    </cfRule>
  </conditionalFormatting>
  <conditionalFormatting sqref="B110:G110">
    <cfRule type="cellIs" dxfId="132" priority="65" operator="greaterThan">
      <formula>0</formula>
    </cfRule>
  </conditionalFormatting>
  <conditionalFormatting sqref="B126:G126">
    <cfRule type="cellIs" dxfId="131" priority="64" operator="greaterThan">
      <formula>0</formula>
    </cfRule>
  </conditionalFormatting>
  <conditionalFormatting sqref="B139:G139">
    <cfRule type="cellIs" dxfId="130" priority="63" operator="greaterThan">
      <formula>0</formula>
    </cfRule>
  </conditionalFormatting>
  <conditionalFormatting sqref="B152:G152">
    <cfRule type="cellIs" dxfId="129" priority="62" operator="greaterThan">
      <formula>0</formula>
    </cfRule>
  </conditionalFormatting>
  <conditionalFormatting sqref="B165:F165">
    <cfRule type="cellIs" dxfId="128" priority="61" operator="greaterThan">
      <formula>0</formula>
    </cfRule>
  </conditionalFormatting>
  <conditionalFormatting sqref="B177:F177">
    <cfRule type="cellIs" dxfId="127" priority="60" operator="greaterThan">
      <formula>0</formula>
    </cfRule>
  </conditionalFormatting>
  <conditionalFormatting sqref="B188:F188">
    <cfRule type="cellIs" dxfId="126" priority="59" operator="greaterThan">
      <formula>0</formula>
    </cfRule>
  </conditionalFormatting>
  <conditionalFormatting sqref="B200:G200">
    <cfRule type="cellIs" dxfId="125" priority="58" operator="greaterThan">
      <formula>0</formula>
    </cfRule>
  </conditionalFormatting>
  <conditionalFormatting sqref="B228:F228">
    <cfRule type="cellIs" dxfId="124" priority="57" operator="greaterThan">
      <formula>0</formula>
    </cfRule>
  </conditionalFormatting>
  <conditionalFormatting sqref="B79:G79">
    <cfRule type="cellIs" dxfId="123" priority="56" operator="greaterThan">
      <formula>0</formula>
    </cfRule>
  </conditionalFormatting>
  <conditionalFormatting sqref="B81:G81 B82">
    <cfRule type="cellIs" dxfId="122" priority="55" operator="greaterThan">
      <formula>0</formula>
    </cfRule>
  </conditionalFormatting>
  <conditionalFormatting sqref="B15">
    <cfRule type="cellIs" dxfId="121" priority="54" operator="greaterThan">
      <formula>0</formula>
    </cfRule>
  </conditionalFormatting>
  <conditionalFormatting sqref="C15:G15">
    <cfRule type="cellIs" dxfId="120" priority="53" operator="greaterThan">
      <formula>0</formula>
    </cfRule>
  </conditionalFormatting>
  <conditionalFormatting sqref="G165">
    <cfRule type="cellIs" dxfId="119" priority="52" operator="greaterThan">
      <formula>0</formula>
    </cfRule>
  </conditionalFormatting>
  <conditionalFormatting sqref="G177">
    <cfRule type="cellIs" dxfId="118" priority="51" operator="greaterThan">
      <formula>0</formula>
    </cfRule>
  </conditionalFormatting>
  <conditionalFormatting sqref="G188">
    <cfRule type="cellIs" dxfId="117" priority="50" operator="greaterThan">
      <formula>0</formula>
    </cfRule>
  </conditionalFormatting>
  <conditionalFormatting sqref="G228">
    <cfRule type="cellIs" dxfId="116" priority="49" operator="greaterThan">
      <formula>0</formula>
    </cfRule>
  </conditionalFormatting>
  <conditionalFormatting sqref="G97">
    <cfRule type="cellIs" dxfId="115" priority="48" operator="greaterThan">
      <formula>0</formula>
    </cfRule>
  </conditionalFormatting>
  <conditionalFormatting sqref="B219:G219">
    <cfRule type="cellIs" dxfId="114" priority="47" operator="greaterThan">
      <formula>0</formula>
    </cfRule>
  </conditionalFormatting>
  <conditionalFormatting sqref="B210:G210">
    <cfRule type="cellIs" dxfId="113" priority="46" operator="greaterThan">
      <formula>0</formula>
    </cfRule>
  </conditionalFormatting>
  <conditionalFormatting sqref="J230:J253">
    <cfRule type="expression" dxfId="112" priority="43">
      <formula>AND(N230=1,K230="")</formula>
    </cfRule>
    <cfRule type="expression" dxfId="111" priority="44">
      <formula>AND(ABS(J230)&gt;0.2499,K230="")</formula>
    </cfRule>
    <cfRule type="expression" dxfId="110" priority="45">
      <formula>AND(ABS(J230)&gt;0.2499,K230&lt;&gt;"")</formula>
    </cfRule>
  </conditionalFormatting>
  <conditionalFormatting sqref="B240:G240">
    <cfRule type="cellIs" dxfId="109" priority="42" operator="greaterThan">
      <formula>0</formula>
    </cfRule>
  </conditionalFormatting>
  <conditionalFormatting sqref="J254:J262">
    <cfRule type="expression" dxfId="108" priority="39">
      <formula>AND(N254=1,K254="")</formula>
    </cfRule>
    <cfRule type="expression" dxfId="107" priority="40">
      <formula>AND(ABS(J254)&gt;0.2499,K254="")</formula>
    </cfRule>
    <cfRule type="expression" dxfId="106" priority="41">
      <formula>AND(ABS(J254)&gt;0.2499,K254&lt;&gt;"")</formula>
    </cfRule>
  </conditionalFormatting>
  <conditionalFormatting sqref="B281:F281">
    <cfRule type="cellIs" dxfId="105" priority="38" operator="greaterThan">
      <formula>0</formula>
    </cfRule>
  </conditionalFormatting>
  <conditionalFormatting sqref="G281">
    <cfRule type="cellIs" dxfId="104" priority="37" operator="greaterThan">
      <formula>0</formula>
    </cfRule>
  </conditionalFormatting>
  <conditionalFormatting sqref="B262:G262">
    <cfRule type="cellIs" dxfId="103" priority="36" operator="greaterThan">
      <formula>0</formula>
    </cfRule>
  </conditionalFormatting>
  <conditionalFormatting sqref="B286:G286">
    <cfRule type="cellIs" dxfId="102" priority="35" operator="greaterThan">
      <formula>0</formula>
    </cfRule>
  </conditionalFormatting>
  <conditionalFormatting sqref="J25:J37">
    <cfRule type="expression" dxfId="101" priority="32">
      <formula>AND(N25=1,K25="")</formula>
    </cfRule>
    <cfRule type="expression" dxfId="100" priority="33">
      <formula>AND(ABS(J25)&gt;0.2499,K25="")</formula>
    </cfRule>
    <cfRule type="expression" dxfId="99" priority="34">
      <formula>AND(ABS(J25)&gt;0.2499,K25&lt;&gt;"")</formula>
    </cfRule>
  </conditionalFormatting>
  <conditionalFormatting sqref="J25:J37">
    <cfRule type="expression" dxfId="98" priority="31">
      <formula>AND(N25=0,K25&lt;&gt;"")</formula>
    </cfRule>
  </conditionalFormatting>
  <conditionalFormatting sqref="J44:J74">
    <cfRule type="expression" dxfId="97" priority="28">
      <formula>AND(N44=1,K44="")</formula>
    </cfRule>
    <cfRule type="expression" dxfId="96" priority="29">
      <formula>AND(ABS(J44)&gt;0.2499,K44="")</formula>
    </cfRule>
    <cfRule type="expression" dxfId="95" priority="30">
      <formula>AND(ABS(J44)&gt;0.2499,K44&lt;&gt;"")</formula>
    </cfRule>
  </conditionalFormatting>
  <conditionalFormatting sqref="J44:J74">
    <cfRule type="expression" dxfId="94" priority="27">
      <formula>AND(N44=0,K44&lt;&gt;"")</formula>
    </cfRule>
  </conditionalFormatting>
  <conditionalFormatting sqref="C157:G157">
    <cfRule type="cellIs" dxfId="93" priority="26" operator="greaterThan">
      <formula>0</formula>
    </cfRule>
  </conditionalFormatting>
  <conditionalFormatting sqref="B157">
    <cfRule type="cellIs" dxfId="92" priority="25" operator="greaterThan">
      <formula>0</formula>
    </cfRule>
  </conditionalFormatting>
  <conditionalFormatting sqref="C170:G170">
    <cfRule type="cellIs" dxfId="91" priority="24" operator="greaterThan">
      <formula>0</formula>
    </cfRule>
  </conditionalFormatting>
  <conditionalFormatting sqref="B170">
    <cfRule type="cellIs" dxfId="90" priority="23" operator="greaterThan">
      <formula>0</formula>
    </cfRule>
  </conditionalFormatting>
  <conditionalFormatting sqref="C182:G182">
    <cfRule type="cellIs" dxfId="89" priority="22" operator="greaterThan">
      <formula>0</formula>
    </cfRule>
  </conditionalFormatting>
  <conditionalFormatting sqref="B182">
    <cfRule type="cellIs" dxfId="88" priority="21" operator="greaterThan">
      <formula>0</formula>
    </cfRule>
  </conditionalFormatting>
  <conditionalFormatting sqref="C193:G193">
    <cfRule type="cellIs" dxfId="87" priority="20" operator="greaterThan">
      <formula>0</formula>
    </cfRule>
  </conditionalFormatting>
  <conditionalFormatting sqref="B193">
    <cfRule type="cellIs" dxfId="86" priority="19" operator="greaterThan">
      <formula>0</formula>
    </cfRule>
  </conditionalFormatting>
  <conditionalFormatting sqref="C204:G204">
    <cfRule type="cellIs" dxfId="85" priority="18" operator="greaterThan">
      <formula>0</formula>
    </cfRule>
  </conditionalFormatting>
  <conditionalFormatting sqref="B204">
    <cfRule type="cellIs" dxfId="84" priority="17" operator="greaterThan">
      <formula>0</formula>
    </cfRule>
  </conditionalFormatting>
  <conditionalFormatting sqref="C213:G213">
    <cfRule type="cellIs" dxfId="83" priority="16" operator="greaterThan">
      <formula>0</formula>
    </cfRule>
  </conditionalFormatting>
  <conditionalFormatting sqref="B213">
    <cfRule type="cellIs" dxfId="82" priority="15" operator="greaterThan">
      <formula>0</formula>
    </cfRule>
  </conditionalFormatting>
  <conditionalFormatting sqref="C222:G222">
    <cfRule type="cellIs" dxfId="81" priority="14" operator="greaterThan">
      <formula>0</formula>
    </cfRule>
  </conditionalFormatting>
  <conditionalFormatting sqref="B222">
    <cfRule type="cellIs" dxfId="80" priority="13" operator="greaterThan">
      <formula>0</formula>
    </cfRule>
  </conditionalFormatting>
  <conditionalFormatting sqref="B233:C233">
    <cfRule type="cellIs" dxfId="79" priority="12" operator="greaterThan">
      <formula>0</formula>
    </cfRule>
  </conditionalFormatting>
  <conditionalFormatting sqref="B252:G252">
    <cfRule type="cellIs" dxfId="78" priority="11" operator="greaterThan">
      <formula>0</formula>
    </cfRule>
  </conditionalFormatting>
  <conditionalFormatting sqref="B244:D244">
    <cfRule type="cellIs" dxfId="77" priority="10" operator="greaterThan">
      <formula>0</formula>
    </cfRule>
  </conditionalFormatting>
  <conditionalFormatting sqref="B261:G261">
    <cfRule type="cellIs" dxfId="76" priority="9" operator="greaterThan">
      <formula>0</formula>
    </cfRule>
  </conditionalFormatting>
  <conditionalFormatting sqref="B255:G255">
    <cfRule type="cellIs" dxfId="75" priority="8" operator="greaterThan">
      <formula>0</formula>
    </cfRule>
  </conditionalFormatting>
  <conditionalFormatting sqref="B270:G270">
    <cfRule type="cellIs" dxfId="74" priority="7" operator="greaterThan">
      <formula>0</formula>
    </cfRule>
  </conditionalFormatting>
  <conditionalFormatting sqref="B264:G264">
    <cfRule type="cellIs" dxfId="73" priority="6" operator="greaterThan">
      <formula>0</formula>
    </cfRule>
  </conditionalFormatting>
  <conditionalFormatting sqref="B279:G279">
    <cfRule type="cellIs" dxfId="72" priority="5" operator="greaterThan">
      <formula>0</formula>
    </cfRule>
  </conditionalFormatting>
  <conditionalFormatting sqref="B273:G273">
    <cfRule type="cellIs" dxfId="71" priority="4" operator="greaterThan">
      <formula>0</formula>
    </cfRule>
  </conditionalFormatting>
  <conditionalFormatting sqref="B160:G160">
    <cfRule type="cellIs" dxfId="70" priority="3" operator="greaterThan">
      <formula>0</formula>
    </cfRule>
  </conditionalFormatting>
  <conditionalFormatting sqref="B235:C235">
    <cfRule type="cellIs" dxfId="69" priority="2" operator="greaterThan">
      <formula>0</formula>
    </cfRule>
  </conditionalFormatting>
  <conditionalFormatting sqref="B247:D247">
    <cfRule type="cellIs" dxfId="68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scale="49" fitToHeight="0" orientation="portrait" horizontalDpi="90" verticalDpi="9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tabColor rgb="FFFF6600"/>
    <pageSetUpPr fitToPage="1"/>
  </sheetPr>
  <dimension ref="A1:Q313"/>
  <sheetViews>
    <sheetView showGridLines="0" showRowColHeaders="0" tabSelected="1" zoomScaleNormal="100" workbookViewId="0">
      <pane ySplit="4" topLeftCell="A5" activePane="bottomLeft" state="frozen"/>
      <selection pane="bottomLeft" activeCell="H92" sqref="H92"/>
    </sheetView>
  </sheetViews>
  <sheetFormatPr defaultColWidth="8" defaultRowHeight="13.2" x14ac:dyDescent="0.25"/>
  <cols>
    <col min="1" max="1" width="52.6640625" style="1" customWidth="1"/>
    <col min="2" max="7" width="11" style="1" customWidth="1"/>
    <col min="8" max="8" width="39" style="1" customWidth="1"/>
    <col min="9" max="9" width="3.109375" style="1" customWidth="1"/>
    <col min="10" max="10" width="13.33203125" style="1" customWidth="1"/>
    <col min="11" max="11" width="8" style="1"/>
    <col min="12" max="12" width="8" style="1" hidden="1" customWidth="1"/>
    <col min="13" max="13" width="8.44140625" style="1" hidden="1" customWidth="1"/>
    <col min="14" max="14" width="8" style="1" hidden="1" customWidth="1"/>
    <col min="15" max="16384" width="8" style="1"/>
  </cols>
  <sheetData>
    <row r="1" spans="1:17" ht="15.6" x14ac:dyDescent="0.3">
      <c r="A1" s="140" t="s">
        <v>141</v>
      </c>
      <c r="B1" s="139"/>
      <c r="C1" s="138"/>
      <c r="D1" s="138"/>
      <c r="E1" s="138"/>
      <c r="F1" s="138"/>
      <c r="G1" s="138"/>
    </row>
    <row r="2" spans="1:17" x14ac:dyDescent="0.25">
      <c r="J2" s="86" t="s">
        <v>140</v>
      </c>
    </row>
    <row r="3" spans="1:17" x14ac:dyDescent="0.25">
      <c r="A3" s="137" t="s">
        <v>139</v>
      </c>
      <c r="B3" s="131" t="s">
        <v>138</v>
      </c>
      <c r="C3" s="131" t="s">
        <v>137</v>
      </c>
      <c r="D3" s="131" t="s">
        <v>136</v>
      </c>
      <c r="E3" s="131" t="s">
        <v>135</v>
      </c>
      <c r="F3" s="131" t="s">
        <v>134</v>
      </c>
      <c r="G3" s="131" t="s">
        <v>133</v>
      </c>
      <c r="J3" s="136" t="s">
        <v>132</v>
      </c>
      <c r="K3" s="135" t="s">
        <v>131</v>
      </c>
      <c r="L3" s="134"/>
      <c r="M3" s="134"/>
      <c r="N3" s="134"/>
      <c r="O3" s="134"/>
      <c r="P3" s="133"/>
    </row>
    <row r="4" spans="1:17" ht="13.8" thickBot="1" x14ac:dyDescent="0.3">
      <c r="A4" s="132"/>
      <c r="B4" s="131" t="s">
        <v>130</v>
      </c>
      <c r="C4" s="130" t="s">
        <v>2</v>
      </c>
      <c r="D4" s="130" t="s">
        <v>129</v>
      </c>
      <c r="E4" s="130" t="s">
        <v>129</v>
      </c>
      <c r="F4" s="130" t="s">
        <v>129</v>
      </c>
      <c r="G4" s="130" t="s">
        <v>129</v>
      </c>
      <c r="J4" s="129" t="s">
        <v>128</v>
      </c>
      <c r="K4" s="128" t="s">
        <v>127</v>
      </c>
      <c r="P4" s="127"/>
    </row>
    <row r="5" spans="1:17" ht="13.5" customHeight="1" x14ac:dyDescent="0.25">
      <c r="A5" s="114" t="s">
        <v>126</v>
      </c>
      <c r="B5" s="126">
        <v>307</v>
      </c>
      <c r="C5" s="125">
        <f>SUM('[8]2 - Pupil No.'!B7:B13)</f>
        <v>313</v>
      </c>
      <c r="D5" s="125">
        <f>SUM('[8]2 - Pupil No.'!C7:C13)</f>
        <v>311</v>
      </c>
      <c r="E5" s="125">
        <f>SUM('[8]2 - Pupil No.'!D7:D13)</f>
        <v>315</v>
      </c>
      <c r="F5" s="125">
        <f>SUM('[8]2 - Pupil No.'!E7:E13)</f>
        <v>315</v>
      </c>
      <c r="G5" s="124">
        <f>SUM('[8]2 - Pupil No.'!F7:F13)</f>
        <v>316</v>
      </c>
      <c r="H5" s="98" t="s">
        <v>122</v>
      </c>
    </row>
    <row r="6" spans="1:17" ht="13.5" customHeight="1" x14ac:dyDescent="0.25">
      <c r="A6" s="9"/>
      <c r="B6" s="120"/>
      <c r="C6" s="118"/>
      <c r="D6" s="118"/>
      <c r="E6" s="118"/>
      <c r="F6" s="118"/>
      <c r="G6" s="117"/>
    </row>
    <row r="7" spans="1:17" ht="13.5" customHeight="1" x14ac:dyDescent="0.25">
      <c r="A7" s="9" t="s">
        <v>125</v>
      </c>
      <c r="B7" s="119">
        <v>0</v>
      </c>
      <c r="C7" s="118">
        <f>SUM('[8]2 - Pupil No.'!B14:B18)</f>
        <v>0</v>
      </c>
      <c r="D7" s="118">
        <f>SUM('[8]2 - Pupil No.'!C14:C18)</f>
        <v>0</v>
      </c>
      <c r="E7" s="118">
        <f>SUM('[8]2 - Pupil No.'!D14:D18)</f>
        <v>0</v>
      </c>
      <c r="F7" s="118">
        <f>SUM('[8]2 - Pupil No.'!E14:E18)</f>
        <v>0</v>
      </c>
      <c r="G7" s="117">
        <f>SUM('[8]2 - Pupil No.'!F14:F18)</f>
        <v>0</v>
      </c>
      <c r="H7" s="98" t="s">
        <v>122</v>
      </c>
    </row>
    <row r="8" spans="1:17" ht="13.5" customHeight="1" x14ac:dyDescent="0.25">
      <c r="A8" s="9"/>
      <c r="B8" s="120"/>
      <c r="C8" s="118"/>
      <c r="D8" s="118"/>
      <c r="E8" s="118"/>
      <c r="F8" s="118"/>
      <c r="G8" s="117"/>
    </row>
    <row r="9" spans="1:17" ht="13.5" customHeight="1" x14ac:dyDescent="0.25">
      <c r="A9" s="9" t="s">
        <v>124</v>
      </c>
      <c r="B9" s="123">
        <v>0</v>
      </c>
      <c r="C9" s="122">
        <f>'[8]2 - Pupil No.'!B48</f>
        <v>0</v>
      </c>
      <c r="D9" s="122">
        <f>'[8]2 - Pupil No.'!C48</f>
        <v>0</v>
      </c>
      <c r="E9" s="122">
        <f>'[8]2 - Pupil No.'!D48</f>
        <v>0</v>
      </c>
      <c r="F9" s="122">
        <f>'[8]2 - Pupil No.'!E48</f>
        <v>0</v>
      </c>
      <c r="G9" s="121">
        <f>'[8]2 - Pupil No.'!F48</f>
        <v>0</v>
      </c>
      <c r="H9" s="98" t="s">
        <v>122</v>
      </c>
    </row>
    <row r="10" spans="1:17" ht="13.5" customHeight="1" x14ac:dyDescent="0.25">
      <c r="A10" s="9"/>
      <c r="B10" s="120"/>
      <c r="C10" s="118"/>
      <c r="D10" s="118"/>
      <c r="E10" s="118"/>
      <c r="F10" s="118"/>
      <c r="G10" s="117"/>
    </row>
    <row r="11" spans="1:17" ht="13.5" customHeight="1" x14ac:dyDescent="0.25">
      <c r="A11" s="9" t="s">
        <v>123</v>
      </c>
      <c r="B11" s="119">
        <v>0</v>
      </c>
      <c r="C11" s="118">
        <f>'[8]2 - Pupil No.'!B53</f>
        <v>0</v>
      </c>
      <c r="D11" s="118">
        <f>'[8]2 - Pupil No.'!C53</f>
        <v>0</v>
      </c>
      <c r="E11" s="118">
        <f>'[8]2 - Pupil No.'!D53</f>
        <v>0</v>
      </c>
      <c r="F11" s="118">
        <f>'[8]2 - Pupil No.'!E53</f>
        <v>0</v>
      </c>
      <c r="G11" s="117">
        <f>'[8]2 - Pupil No.'!F53</f>
        <v>0</v>
      </c>
      <c r="H11" s="98" t="s">
        <v>122</v>
      </c>
    </row>
    <row r="12" spans="1:17" ht="13.5" customHeight="1" thickBot="1" x14ac:dyDescent="0.3">
      <c r="A12" s="72"/>
      <c r="B12" s="105"/>
      <c r="C12" s="116"/>
      <c r="D12" s="116"/>
      <c r="E12" s="116"/>
      <c r="F12" s="116"/>
      <c r="G12" s="115"/>
    </row>
    <row r="13" spans="1:17" x14ac:dyDescent="0.25">
      <c r="A13" s="114"/>
      <c r="B13" s="113" t="s">
        <v>4</v>
      </c>
      <c r="C13" s="113" t="s">
        <v>4</v>
      </c>
      <c r="D13" s="113" t="s">
        <v>4</v>
      </c>
      <c r="E13" s="113" t="s">
        <v>4</v>
      </c>
      <c r="F13" s="113" t="s">
        <v>4</v>
      </c>
      <c r="G13" s="112" t="s">
        <v>4</v>
      </c>
      <c r="H13" s="111" t="s">
        <v>121</v>
      </c>
      <c r="J13" s="141" t="s">
        <v>120</v>
      </c>
      <c r="K13" s="141"/>
      <c r="L13" s="141"/>
      <c r="M13" s="141"/>
      <c r="N13" s="141"/>
      <c r="O13" s="141"/>
      <c r="P13" s="141"/>
      <c r="Q13" s="141"/>
    </row>
    <row r="14" spans="1:17" x14ac:dyDescent="0.25">
      <c r="A14" s="9"/>
      <c r="B14" s="109"/>
      <c r="C14" s="109"/>
      <c r="D14" s="109"/>
      <c r="E14" s="109"/>
      <c r="F14" s="109"/>
      <c r="G14" s="108"/>
      <c r="H14" s="107" t="str">
        <f>IF(OR([8]Validation!F9="INCORRECT",[8]Validation!D13="NOT ENTERED",[8]Validation!E18="NOT ENTERED",[8]Validation!F10="INCORRECT",[8]Validation!E22="NOT ENTERED",[8]Validation!L11="NOT ENTERED",[8]Validation!L12="NOT ENTERED",[8]Validation!L13="NOT ENTERED",[8]Validation!L14="NOT ENTERED",[8]Validation!L15="NOT ENTERED",[8]Validation!L16="NOT ENTERED",[8]Validation!L17="NOT ENTERED",[8]Validation!L18="NOT ENTERED", [8]Validation!L19="NOT ENTERED",[8]Validation!L20="NOT ENTERED",[8]Validation!L21="NOT ENTERED",[8]Validation!L22="NOT ENTERED",[8]Validation!L23="NOT ENTERED",[8]Validation!L24="NOT ENTERED",[8]Validation!L25="NOT ENTERED",[8]Validation!E41="NOT ENTERED",[8]Validation!F41="NOT ENTERED",[8]Validation!G41="NOT ENTERED",[8]Validation!H41="NOT ENTERED",[8]Validation!I41="NOT ENTERED", [8]Validation!D32="NOT ENTERED",[8]Validation!E32="NOT ENTERED",[8]Validation!F32="NOT ENTERED",[8]Validation!G32="NOT ENTERED",[8]Validation!H32="NOT ENTERED",[8]Validation!D36="NOT ENTERED",[8]Validation!E36="NOT ENTERED",[8]Validation!F36="NOT ENTERED",[8]Validation!G36="NOT ENTERED",[8]Validation!H36="NOT ENTERED",[8]Validation!I36="NOT ENTERED", [8]Validation!D37="NOT ENTERED",[8]Validation!E37="NOT ENTERED",[8]Validation!F37="NOT ENTERED",[8]Validation!G37="NOT ENTERED",[8]Validation!H37="NOT ENTERED",[8]Validation!I37="NOT ENTERED",[8]Validation!D38="NOT ENTERED",[8]Validation!E38="NOT ENTERED",[8]Validation!F38="NOT ENTERED",[8]Validation!G38="NOT ENTERED",[8]Validation!H38="NOT ENTERED",[8]Validation!I38="NOT ENTERED", [8]Validation!D39="NOT ENTERED",[8]Validation!E39="NOT ENTERED",[8]Validation!F39="NOT ENTERED",[8]Validation!G39="NOT ENTERED",[8]Validation!H39="NOT ENTERED",[8]Validation!I39="NOT ENTERED",[8]Validation!D40="NOT ENTERED",[8]Validation!E40="NOT ENTERED",[8]Validation!F40="NOT ENTERED",[8]Validation!G40="NOT ENTERED",[8]Validation!H40="NOT ENTERED",[8]Validation!I40="NOT ENTERED",[8]Validation!D41="NOT ENTERED",[8]Validation!E41="NOT ENTERED",[8]Validation!F41="NOT ENTERED",[8]Validation!G41="NOT ENTERED",[8]Validation!H41="NOT ENTERED",[8]Validation!I41="NOT ENTERED",[8]Validation!D42="NOT ENTERED",[8]Validation!E42="NOT ENTERED",[8]Validation!F42="NOT ENTERED",[8]Validation!G42="NOT ENTERED",[8]Validation!H42="NOT ENTERED",[8]Validation!I42="NOT ENTERED",[8]Validation!D43="NOT ENTERED",[8]Validation!E43="NOT ENTERED",[8]Validation!F43="NOT ENTERED",[8]Validation!G43="NOT ENTERED",[8]Validation!H43="NOT ENTERED",[8]Validation!I43="NOT ENTERED", [8]Validation!D44="NOT ENTERED",[8]Validation!E44="NOT ENTERED",[8]Validation!F44="NOT ENTERED",[8]Validation!G44="NOT ENTERED",[8]Validation!H44="NOT ENTERED",[8]Validation!I44="NOT ENTERED", [8]Validation!D45="NOT ENTERED",[8]Validation!E45="NOT ENTERED",[8]Validation!F45="NOT ENTERED",[8]Validation!G45="NOT ENTERED",[8]Validation!H45="NOT ENTERED",[8]Validation!I45="NOT ENTERED", [8]Validation!D46="NOT ENTERED",[8]Validation!E46="NOT ENTERED",[8]Validation!F46="NOT ENTERED",[8]Validation!G46="NOT ENTERED",[8]Validation!H46="NOT ENTERED",[8]Validation!I46="NOT ENTERED",[8]Validation!D47="NOT ENTERED",[8]Validation!E47="NOT ENTERED",[8]Validation!F47="NOT ENTERED",[8]Validation!G47="NOT ENTERED",[8]Validation!H47="NOT ENTERED",[8]Validation!I47="NOT ENTERED",[8]Validation!D48="NOT ENTERED",[8]Validation!E48="NOT ENTERED",[8]Validation!F48="NOT ENTERED",[8]Validation!G48="NOT ENTERED",[8]Validation!H48="NOT ENTERED",[8]Validation!I48="NOT ENTERED",[8]Validation!D49="NOT ENTERED",[8]Validation!E49="NOT ENTERED",[8]Validation!F49="NOT ENTERED",[8]Validation!G49="NOT ENTERED",[8]Validation!H49="NOT ENTERED",[8]Validation!I49="NOT ENTERED",[8]Validation!D50="NOT ENTERED",[8]Validation!E50="NOT ENTERED",[8]Validation!F50="NOT ENTERED",[8]Validation!G50="NOT ENTERED",[8]Validation!H50="NOT ENTERED",[8]Validation!I50="NOT ENTERED",[8]Validation!D51="NOT ENTERED",[8]Validation!E51="NOT ENTERED",[8]Validation!F51="NOT ENTERED",[8]Validation!G51="NOT ENTERED",[8]Validation!H51="NOT ENTERED",[8]Validation!I51="NOT ENTERED",[8]Validation!D26="Incorrect account codes used",[8]Validation!D56="NOT ENTERED",[8]Validation!E56="NOT ENTERED",[8]Validation!F56="NOT ENTERED",[8]Validation!G56="NOT ENTERED",[8]Validation!H56="NOT ENTERED",[8]Validation!D57="NOT ENTERED",[8]Validation!E57="NOT ENTERED",[8]Validation!F57="NOT ENTERED",[8]Validation!G57="NOT ENTERED",[8]Validation!H57="NOT ENTERED",[8]Validation!F69="incorrect",[8]Validation!F70="incorrect",[8]Validation!D63="NOT ENTERED",[8]Validation!E63="NOT ENTERED",[8]Validation!F63="NOT ENTERED",[8]Validation!G63="NOT ENTERED",[8]Validation!D76="INCORRECT",[8]Validation!D82="INCORRECT",[8]Validation!D83="INCORRECT",[8]Validation!D88="NOT ENTERED",[8]Validation!E88="NOT ENTERED",[8]Validation!F88="NOT ENTERED",[8]Validation!G88="NOT ENTERED",[8]Validation!H88="NOT ENTERED",[8]Validation!D89="NOT ENTERED",[8]Validation!E89="NOT ENTERED",[8]Validation!F89="NOT ENTERED",[8]Validation!G89="NOT ENTERED",[8]Validation!H89="NOT ENTERED",[8]Validation!E95="NOT ENTERED"),"INCORRECT","CORRECT")</f>
        <v>CORRECT</v>
      </c>
      <c r="J14" s="142">
        <v>45070</v>
      </c>
      <c r="K14" s="142"/>
      <c r="L14" s="142"/>
      <c r="M14" s="142"/>
      <c r="N14" s="142"/>
      <c r="O14" s="142"/>
      <c r="P14" s="142"/>
      <c r="Q14" s="142"/>
    </row>
    <row r="15" spans="1:17" x14ac:dyDescent="0.25">
      <c r="A15" s="69" t="s">
        <v>119</v>
      </c>
      <c r="B15" s="106">
        <v>-61797</v>
      </c>
      <c r="C15" s="38">
        <f>B81</f>
        <v>-88420.130000000354</v>
      </c>
      <c r="D15" s="38">
        <f>C81</f>
        <v>-139508.29900000035</v>
      </c>
      <c r="E15" s="38">
        <f>D81</f>
        <v>-97918.692531276494</v>
      </c>
      <c r="F15" s="38">
        <f>E81</f>
        <v>-5716.1830357043073</v>
      </c>
      <c r="G15" s="37">
        <f>F81</f>
        <v>147226.74283064483</v>
      </c>
      <c r="H15" s="1" t="s">
        <v>9</v>
      </c>
    </row>
    <row r="16" spans="1:17" ht="13.8" thickBot="1" x14ac:dyDescent="0.3">
      <c r="A16" s="72"/>
      <c r="B16" s="105"/>
      <c r="C16" s="104"/>
      <c r="D16" s="104"/>
      <c r="E16" s="104"/>
      <c r="F16" s="104"/>
      <c r="G16" s="103"/>
      <c r="I16" s="2"/>
    </row>
    <row r="17" spans="1:14" x14ac:dyDescent="0.25">
      <c r="A17" s="15" t="s">
        <v>118</v>
      </c>
      <c r="B17" s="102"/>
      <c r="C17" s="101"/>
      <c r="D17" s="101"/>
      <c r="E17" s="101"/>
      <c r="F17" s="101"/>
      <c r="G17" s="100"/>
      <c r="I17" s="2"/>
    </row>
    <row r="18" spans="1:14" x14ac:dyDescent="0.25">
      <c r="A18" s="9"/>
      <c r="B18" s="54"/>
      <c r="C18" s="71"/>
      <c r="D18" s="71"/>
      <c r="E18" s="71"/>
      <c r="F18" s="71"/>
      <c r="G18" s="70"/>
      <c r="I18" s="2"/>
    </row>
    <row r="19" spans="1:14" x14ac:dyDescent="0.25">
      <c r="A19" s="20" t="s">
        <v>117</v>
      </c>
      <c r="B19" s="99">
        <v>1365007</v>
      </c>
      <c r="C19" s="16">
        <f>IFERROR('[8]3b - Schools Block'!C28,0)</f>
        <v>1500978</v>
      </c>
      <c r="D19" s="16">
        <f>IFERROR('[8]3b - Schools Block'!D28,0)</f>
        <v>1529773</v>
      </c>
      <c r="E19" s="16">
        <f>IFERROR('[8]3b - Schools Block'!E28,0)</f>
        <v>1554390.6672018303</v>
      </c>
      <c r="F19" s="16">
        <f>IFERROR('[8]3b - Schools Block'!F28,0)</f>
        <v>1561421.4905378395</v>
      </c>
      <c r="G19" s="79">
        <f>IFERROR('[8]3b - Schools Block'!G28,0)</f>
        <v>1572959.8345555782</v>
      </c>
      <c r="H19" s="98" t="s">
        <v>116</v>
      </c>
      <c r="I19" s="2"/>
    </row>
    <row r="20" spans="1:14" x14ac:dyDescent="0.25">
      <c r="A20" s="20"/>
      <c r="B20" s="97"/>
      <c r="C20" s="96"/>
      <c r="D20" s="96"/>
      <c r="E20" s="96"/>
      <c r="F20" s="96"/>
      <c r="G20" s="95"/>
      <c r="I20" s="2"/>
    </row>
    <row r="21" spans="1:14" ht="13.8" thickBot="1" x14ac:dyDescent="0.3">
      <c r="A21" s="20" t="s">
        <v>115</v>
      </c>
      <c r="B21" s="94">
        <f t="shared" ref="B21:G21" si="0">(-B15)+B19</f>
        <v>1426804</v>
      </c>
      <c r="C21" s="94">
        <f t="shared" si="0"/>
        <v>1589398.1300000004</v>
      </c>
      <c r="D21" s="94">
        <f t="shared" si="0"/>
        <v>1669281.2990000003</v>
      </c>
      <c r="E21" s="94">
        <f t="shared" si="0"/>
        <v>1652309.3597331068</v>
      </c>
      <c r="F21" s="94">
        <f t="shared" si="0"/>
        <v>1567137.6735735438</v>
      </c>
      <c r="G21" s="93">
        <f t="shared" si="0"/>
        <v>1425733.0917249334</v>
      </c>
      <c r="I21" s="2"/>
    </row>
    <row r="22" spans="1:14" ht="14.4" thickTop="1" thickBot="1" x14ac:dyDescent="0.3">
      <c r="A22" s="9"/>
      <c r="B22" s="54"/>
      <c r="C22" s="92"/>
      <c r="D22" s="92"/>
      <c r="E22" s="92"/>
      <c r="F22" s="92"/>
      <c r="G22" s="91"/>
      <c r="I22" s="2"/>
    </row>
    <row r="23" spans="1:14" x14ac:dyDescent="0.25">
      <c r="A23" s="15" t="s">
        <v>17</v>
      </c>
      <c r="B23" s="90"/>
      <c r="C23" s="90"/>
      <c r="D23" s="90"/>
      <c r="E23" s="90"/>
      <c r="F23" s="90"/>
      <c r="G23" s="89"/>
      <c r="I23" s="2"/>
    </row>
    <row r="24" spans="1:14" x14ac:dyDescent="0.25">
      <c r="A24" s="9"/>
      <c r="B24" s="88"/>
      <c r="C24" s="87"/>
      <c r="D24" s="87"/>
      <c r="E24" s="87"/>
      <c r="F24" s="87"/>
      <c r="G24" s="70"/>
      <c r="I24" s="2"/>
      <c r="K24" s="86" t="s">
        <v>114</v>
      </c>
    </row>
    <row r="25" spans="1:14" x14ac:dyDescent="0.25">
      <c r="A25" s="9" t="s">
        <v>113</v>
      </c>
      <c r="B25" s="42">
        <f>'[8]6 - Income &amp; Expenditure'!D375</f>
        <v>-69330</v>
      </c>
      <c r="C25" s="42">
        <f>IFERROR('[8]6 - Income &amp; Expenditure'!E375,0)</f>
        <v>-51221</v>
      </c>
      <c r="D25" s="42">
        <f>IFERROR('[8]6 - Income &amp; Expenditure'!F375,0)</f>
        <v>-50923</v>
      </c>
      <c r="E25" s="42">
        <f>IFERROR('[8]6 - Income &amp; Expenditure'!G375,0)</f>
        <v>-51519</v>
      </c>
      <c r="F25" s="42">
        <f>IFERROR('[8]6 - Income &amp; Expenditure'!H375,0)</f>
        <v>-51519</v>
      </c>
      <c r="G25" s="79">
        <f>IFERROR('[8]6 - Income &amp; Expenditure'!I375,0)</f>
        <v>-51669</v>
      </c>
      <c r="I25" s="2"/>
      <c r="J25" s="78">
        <f t="shared" ref="J25:J37" si="1">IFERROR((C25-B25)/B25,0)</f>
        <v>-0.26120005769508148</v>
      </c>
      <c r="K25" s="2" t="s">
        <v>112</v>
      </c>
      <c r="L25" s="1">
        <f>IF(OR(K25&lt;&gt;"",AND(ABS(J25)&lt;0.2499)),0,1)</f>
        <v>0</v>
      </c>
      <c r="M25" s="41">
        <f>B25-C25</f>
        <v>-18109</v>
      </c>
      <c r="N25" s="1">
        <f>IF(AND(AND(J25=0,M25&lt;&gt;0,K25="")),1,0)</f>
        <v>0</v>
      </c>
    </row>
    <row r="26" spans="1:14" x14ac:dyDescent="0.25">
      <c r="A26" s="9" t="s">
        <v>111</v>
      </c>
      <c r="B26" s="42">
        <f>'[8]6 - Income &amp; Expenditure'!D380</f>
        <v>0</v>
      </c>
      <c r="C26" s="42">
        <f>'[8]6 - Income &amp; Expenditure'!E380</f>
        <v>0</v>
      </c>
      <c r="D26" s="42">
        <f>'[8]6 - Income &amp; Expenditure'!F380</f>
        <v>0</v>
      </c>
      <c r="E26" s="42">
        <f>'[8]6 - Income &amp; Expenditure'!G380</f>
        <v>0</v>
      </c>
      <c r="F26" s="42">
        <f>'[8]6 - Income &amp; Expenditure'!H380</f>
        <v>0</v>
      </c>
      <c r="G26" s="79">
        <f>'[8]6 - Income &amp; Expenditure'!I380</f>
        <v>0</v>
      </c>
      <c r="I26" s="2"/>
      <c r="J26" s="78">
        <f t="shared" si="1"/>
        <v>0</v>
      </c>
      <c r="K26" s="2"/>
      <c r="L26" s="1">
        <f t="shared" ref="L26:L37" si="2">IF(OR(K26&lt;&gt;"",AND(ABS(J26)&lt;0.25)),0,1)</f>
        <v>0</v>
      </c>
      <c r="M26" s="41">
        <f t="shared" ref="M26:M37" si="3">B26-C26</f>
        <v>0</v>
      </c>
      <c r="N26" s="1">
        <f t="shared" ref="N26:N37" si="4">IF(AND(AND(J26=0,M26&lt;&gt;0,K26="")),1,0)</f>
        <v>0</v>
      </c>
    </row>
    <row r="27" spans="1:14" x14ac:dyDescent="0.25">
      <c r="A27" s="9" t="s">
        <v>110</v>
      </c>
      <c r="B27" s="42">
        <f>'[8]6 - Income &amp; Expenditure'!D386</f>
        <v>-76079.62</v>
      </c>
      <c r="C27" s="42">
        <f>'[8]6 - Income &amp; Expenditure'!E386</f>
        <v>-85068.080000000016</v>
      </c>
      <c r="D27" s="42">
        <f>'[8]6 - Income &amp; Expenditure'!F386</f>
        <v>-62772</v>
      </c>
      <c r="E27" s="42">
        <f>'[8]6 - Income &amp; Expenditure'!G386</f>
        <v>-46119</v>
      </c>
      <c r="F27" s="42">
        <f>'[8]6 - Income &amp; Expenditure'!H386</f>
        <v>-42189</v>
      </c>
      <c r="G27" s="79">
        <f>'[8]6 - Income &amp; Expenditure'!I386</f>
        <v>-42189</v>
      </c>
      <c r="I27" s="2"/>
      <c r="J27" s="78">
        <f t="shared" si="1"/>
        <v>0.11814543763494115</v>
      </c>
      <c r="K27" s="2"/>
      <c r="L27" s="1">
        <f t="shared" si="2"/>
        <v>0</v>
      </c>
      <c r="M27" s="41">
        <f t="shared" si="3"/>
        <v>8988.460000000021</v>
      </c>
      <c r="N27" s="1">
        <f t="shared" si="4"/>
        <v>0</v>
      </c>
    </row>
    <row r="28" spans="1:14" x14ac:dyDescent="0.25">
      <c r="A28" s="9" t="s">
        <v>109</v>
      </c>
      <c r="B28" s="42">
        <f>'[8]6 - Income &amp; Expenditure'!D392</f>
        <v>-1200</v>
      </c>
      <c r="C28" s="42">
        <f>'[8]6 - Income &amp; Expenditure'!E392</f>
        <v>0</v>
      </c>
      <c r="D28" s="42">
        <f>'[8]6 - Income &amp; Expenditure'!F392</f>
        <v>0</v>
      </c>
      <c r="E28" s="42">
        <f>'[8]6 - Income &amp; Expenditure'!G392</f>
        <v>0</v>
      </c>
      <c r="F28" s="42">
        <f>'[8]6 - Income &amp; Expenditure'!H392</f>
        <v>0</v>
      </c>
      <c r="G28" s="79">
        <f>'[8]6 - Income &amp; Expenditure'!I392</f>
        <v>0</v>
      </c>
      <c r="I28" s="2"/>
      <c r="J28" s="78">
        <f t="shared" si="1"/>
        <v>-1</v>
      </c>
      <c r="K28" s="2" t="s">
        <v>108</v>
      </c>
      <c r="L28" s="1">
        <f t="shared" si="2"/>
        <v>0</v>
      </c>
      <c r="M28" s="41">
        <f t="shared" si="3"/>
        <v>-1200</v>
      </c>
      <c r="N28" s="1">
        <f t="shared" si="4"/>
        <v>0</v>
      </c>
    </row>
    <row r="29" spans="1:14" x14ac:dyDescent="0.25">
      <c r="A29" s="9" t="s">
        <v>107</v>
      </c>
      <c r="B29" s="42">
        <f>'[8]6 - Income &amp; Expenditure'!D398</f>
        <v>729</v>
      </c>
      <c r="C29" s="42">
        <f>'[8]6 - Income &amp; Expenditure'!E398</f>
        <v>0</v>
      </c>
      <c r="D29" s="42">
        <f>'[8]6 - Income &amp; Expenditure'!F398</f>
        <v>0</v>
      </c>
      <c r="E29" s="42">
        <f>'[8]6 - Income &amp; Expenditure'!G398</f>
        <v>0</v>
      </c>
      <c r="F29" s="42">
        <f>'[8]6 - Income &amp; Expenditure'!H398</f>
        <v>0</v>
      </c>
      <c r="G29" s="79">
        <f>'[8]6 - Income &amp; Expenditure'!I398</f>
        <v>0</v>
      </c>
      <c r="I29" s="2"/>
      <c r="J29" s="78">
        <f t="shared" si="1"/>
        <v>-1</v>
      </c>
      <c r="K29" s="2" t="s">
        <v>106</v>
      </c>
      <c r="L29" s="1">
        <f t="shared" si="2"/>
        <v>0</v>
      </c>
      <c r="M29" s="41">
        <f t="shared" si="3"/>
        <v>729</v>
      </c>
      <c r="N29" s="1">
        <f t="shared" si="4"/>
        <v>0</v>
      </c>
    </row>
    <row r="30" spans="1:14" x14ac:dyDescent="0.25">
      <c r="A30" s="9" t="s">
        <v>105</v>
      </c>
      <c r="B30" s="42">
        <f>'[8]6 - Income &amp; Expenditure'!D403</f>
        <v>0</v>
      </c>
      <c r="C30" s="42">
        <f>'[8]6 - Income &amp; Expenditure'!E403</f>
        <v>0</v>
      </c>
      <c r="D30" s="42">
        <f>'[8]6 - Income &amp; Expenditure'!F403</f>
        <v>0</v>
      </c>
      <c r="E30" s="42">
        <f>'[8]6 - Income &amp; Expenditure'!G403</f>
        <v>0</v>
      </c>
      <c r="F30" s="42">
        <f>'[8]6 - Income &amp; Expenditure'!H403</f>
        <v>0</v>
      </c>
      <c r="G30" s="79">
        <f>'[8]6 - Income &amp; Expenditure'!I403</f>
        <v>0</v>
      </c>
      <c r="I30" s="2"/>
      <c r="J30" s="78">
        <f t="shared" si="1"/>
        <v>0</v>
      </c>
      <c r="K30" s="2"/>
      <c r="L30" s="1">
        <f t="shared" si="2"/>
        <v>0</v>
      </c>
      <c r="M30" s="41">
        <f t="shared" si="3"/>
        <v>0</v>
      </c>
      <c r="N30" s="1">
        <f t="shared" si="4"/>
        <v>0</v>
      </c>
    </row>
    <row r="31" spans="1:14" x14ac:dyDescent="0.25">
      <c r="A31" s="9" t="s">
        <v>104</v>
      </c>
      <c r="B31" s="42">
        <f>'[8]6 - Income &amp; Expenditure'!D419</f>
        <v>-18590.55</v>
      </c>
      <c r="C31" s="42">
        <f>'[8]6 - Income &amp; Expenditure'!E419</f>
        <v>-7800</v>
      </c>
      <c r="D31" s="42">
        <f>'[8]6 - Income &amp; Expenditure'!F419</f>
        <v>-7500</v>
      </c>
      <c r="E31" s="42">
        <f>'[8]6 - Income &amp; Expenditure'!G419</f>
        <v>-7500</v>
      </c>
      <c r="F31" s="42">
        <f>'[8]6 - Income &amp; Expenditure'!H419</f>
        <v>-7500</v>
      </c>
      <c r="G31" s="79">
        <f>'[8]6 - Income &amp; Expenditure'!I419</f>
        <v>-7500</v>
      </c>
      <c r="I31" s="2"/>
      <c r="J31" s="78">
        <f t="shared" si="1"/>
        <v>-0.58043199367420539</v>
      </c>
      <c r="K31" s="2" t="s">
        <v>103</v>
      </c>
      <c r="L31" s="1">
        <f t="shared" si="2"/>
        <v>0</v>
      </c>
      <c r="M31" s="41">
        <f t="shared" si="3"/>
        <v>-10790.55</v>
      </c>
      <c r="N31" s="1">
        <f t="shared" si="4"/>
        <v>0</v>
      </c>
    </row>
    <row r="32" spans="1:14" x14ac:dyDescent="0.25">
      <c r="A32" s="9" t="s">
        <v>102</v>
      </c>
      <c r="B32" s="42">
        <f>'[8]6 - Income &amp; Expenditure'!D424</f>
        <v>-5801.3</v>
      </c>
      <c r="C32" s="42">
        <f>'[8]6 - Income &amp; Expenditure'!E424</f>
        <v>-6000</v>
      </c>
      <c r="D32" s="42">
        <f>'[8]6 - Income &amp; Expenditure'!F424</f>
        <v>-6000</v>
      </c>
      <c r="E32" s="42">
        <f>'[8]6 - Income &amp; Expenditure'!G424</f>
        <v>-6000</v>
      </c>
      <c r="F32" s="42">
        <f>'[8]6 - Income &amp; Expenditure'!H424</f>
        <v>-6000</v>
      </c>
      <c r="G32" s="79">
        <f>'[8]6 - Income &amp; Expenditure'!I424</f>
        <v>-6000</v>
      </c>
      <c r="I32" s="2"/>
      <c r="J32" s="78">
        <f t="shared" si="1"/>
        <v>3.4250943753986143E-2</v>
      </c>
      <c r="K32" s="2"/>
      <c r="L32" s="1">
        <f t="shared" si="2"/>
        <v>0</v>
      </c>
      <c r="M32" s="41">
        <f t="shared" si="3"/>
        <v>198.69999999999982</v>
      </c>
      <c r="N32" s="1">
        <f t="shared" si="4"/>
        <v>0</v>
      </c>
    </row>
    <row r="33" spans="1:14" x14ac:dyDescent="0.25">
      <c r="A33" s="9" t="s">
        <v>101</v>
      </c>
      <c r="B33" s="42">
        <f>'[8]6 - Income &amp; Expenditure'!D429</f>
        <v>-20580.38</v>
      </c>
      <c r="C33" s="42">
        <f>'[8]6 - Income &amp; Expenditure'!E429</f>
        <v>-11000</v>
      </c>
      <c r="D33" s="42">
        <f>'[8]6 - Income &amp; Expenditure'!F429</f>
        <v>0</v>
      </c>
      <c r="E33" s="42">
        <f>'[8]6 - Income &amp; Expenditure'!G429</f>
        <v>0</v>
      </c>
      <c r="F33" s="42">
        <f>'[8]6 - Income &amp; Expenditure'!H429</f>
        <v>0</v>
      </c>
      <c r="G33" s="79">
        <f>'[8]6 - Income &amp; Expenditure'!I429</f>
        <v>0</v>
      </c>
      <c r="I33" s="2"/>
      <c r="J33" s="78">
        <f t="shared" si="1"/>
        <v>-0.46551035500802224</v>
      </c>
      <c r="K33" s="2" t="s">
        <v>100</v>
      </c>
      <c r="L33" s="1">
        <f t="shared" si="2"/>
        <v>0</v>
      </c>
      <c r="M33" s="41">
        <f t="shared" si="3"/>
        <v>-9580.380000000001</v>
      </c>
      <c r="N33" s="1">
        <f t="shared" si="4"/>
        <v>0</v>
      </c>
    </row>
    <row r="34" spans="1:14" x14ac:dyDescent="0.25">
      <c r="A34" s="9" t="s">
        <v>99</v>
      </c>
      <c r="B34" s="42">
        <f>'[8]6 - Income &amp; Expenditure'!D436</f>
        <v>-8627.2199999999993</v>
      </c>
      <c r="C34" s="42">
        <f>'[8]6 - Income &amp; Expenditure'!E436</f>
        <v>-5500</v>
      </c>
      <c r="D34" s="42">
        <f>'[8]6 - Income &amp; Expenditure'!F436</f>
        <v>0</v>
      </c>
      <c r="E34" s="42">
        <f>'[8]6 - Income &amp; Expenditure'!G436</f>
        <v>0</v>
      </c>
      <c r="F34" s="42">
        <f>'[8]6 - Income &amp; Expenditure'!H436</f>
        <v>0</v>
      </c>
      <c r="G34" s="79">
        <f>'[8]6 - Income &amp; Expenditure'!I436</f>
        <v>0</v>
      </c>
      <c r="I34" s="2"/>
      <c r="J34" s="78">
        <f t="shared" si="1"/>
        <v>-0.36248293192940478</v>
      </c>
      <c r="K34" s="2" t="s">
        <v>98</v>
      </c>
      <c r="L34" s="1">
        <f t="shared" si="2"/>
        <v>0</v>
      </c>
      <c r="M34" s="41">
        <f t="shared" si="3"/>
        <v>-3127.2199999999993</v>
      </c>
      <c r="N34" s="1">
        <f t="shared" si="4"/>
        <v>0</v>
      </c>
    </row>
    <row r="35" spans="1:14" x14ac:dyDescent="0.25">
      <c r="A35" s="9" t="s">
        <v>97</v>
      </c>
      <c r="B35" s="42">
        <f>'[8]6 - Income &amp; Expenditure'!D441</f>
        <v>-5284.05</v>
      </c>
      <c r="C35" s="42">
        <f>'[8]6 - Income &amp; Expenditure'!E441</f>
        <v>-11500</v>
      </c>
      <c r="D35" s="42">
        <f>'[8]6 - Income &amp; Expenditure'!F441</f>
        <v>-11500</v>
      </c>
      <c r="E35" s="42">
        <f>'[8]6 - Income &amp; Expenditure'!G441</f>
        <v>-11500</v>
      </c>
      <c r="F35" s="42">
        <f>'[8]6 - Income &amp; Expenditure'!H441</f>
        <v>-11500</v>
      </c>
      <c r="G35" s="79">
        <f>'[8]6 - Income &amp; Expenditure'!I441</f>
        <v>-11500</v>
      </c>
      <c r="I35" s="2"/>
      <c r="J35" s="78">
        <f t="shared" si="1"/>
        <v>1.1763609352674558</v>
      </c>
      <c r="K35" s="2" t="s">
        <v>96</v>
      </c>
      <c r="L35" s="1">
        <f t="shared" si="2"/>
        <v>0</v>
      </c>
      <c r="M35" s="41">
        <f t="shared" si="3"/>
        <v>6215.95</v>
      </c>
      <c r="N35" s="1">
        <f t="shared" si="4"/>
        <v>0</v>
      </c>
    </row>
    <row r="36" spans="1:14" x14ac:dyDescent="0.25">
      <c r="A36" s="9" t="s">
        <v>95</v>
      </c>
      <c r="B36" s="42">
        <f>'[8]6 - Income &amp; Expenditure'!D446</f>
        <v>0</v>
      </c>
      <c r="C36" s="42">
        <f>'[8]6 - Income &amp; Expenditure'!E446</f>
        <v>0</v>
      </c>
      <c r="D36" s="42">
        <f>'[8]6 - Income &amp; Expenditure'!F446</f>
        <v>0</v>
      </c>
      <c r="E36" s="42">
        <f>'[8]6 - Income &amp; Expenditure'!G446</f>
        <v>0</v>
      </c>
      <c r="F36" s="42">
        <f>'[8]6 - Income &amp; Expenditure'!H446</f>
        <v>0</v>
      </c>
      <c r="G36" s="79">
        <f>'[8]6 - Income &amp; Expenditure'!I446</f>
        <v>0</v>
      </c>
      <c r="I36" s="2"/>
      <c r="J36" s="78">
        <f t="shared" si="1"/>
        <v>0</v>
      </c>
      <c r="K36" s="2"/>
      <c r="L36" s="1">
        <f t="shared" si="2"/>
        <v>0</v>
      </c>
      <c r="M36" s="41">
        <f t="shared" si="3"/>
        <v>0</v>
      </c>
      <c r="N36" s="1">
        <f t="shared" si="4"/>
        <v>0</v>
      </c>
    </row>
    <row r="37" spans="1:14" x14ac:dyDescent="0.25">
      <c r="A37" s="9" t="s">
        <v>94</v>
      </c>
      <c r="B37" s="42">
        <f>'[8]6 - Income &amp; Expenditure'!D452</f>
        <v>-18435.05</v>
      </c>
      <c r="C37" s="42">
        <f>'[8]6 - Income &amp; Expenditure'!E452</f>
        <v>0</v>
      </c>
      <c r="D37" s="42">
        <f>'[8]6 - Income &amp; Expenditure'!F452</f>
        <v>0</v>
      </c>
      <c r="E37" s="42">
        <f>'[8]6 - Income &amp; Expenditure'!G452</f>
        <v>0</v>
      </c>
      <c r="F37" s="42">
        <f>'[8]6 - Income &amp; Expenditure'!H452</f>
        <v>0</v>
      </c>
      <c r="G37" s="79">
        <f>'[8]6 - Income &amp; Expenditure'!I452</f>
        <v>0</v>
      </c>
      <c r="I37" s="2"/>
      <c r="J37" s="78">
        <f t="shared" si="1"/>
        <v>-1</v>
      </c>
      <c r="K37" s="2" t="s">
        <v>93</v>
      </c>
      <c r="L37" s="1">
        <f t="shared" si="2"/>
        <v>0</v>
      </c>
      <c r="M37" s="41">
        <f t="shared" si="3"/>
        <v>-18435.05</v>
      </c>
      <c r="N37" s="1">
        <f t="shared" si="4"/>
        <v>0</v>
      </c>
    </row>
    <row r="38" spans="1:14" x14ac:dyDescent="0.25">
      <c r="A38" s="20" t="s">
        <v>92</v>
      </c>
      <c r="B38" s="85">
        <f>SUM(B25:B37)</f>
        <v>-223199.16999999995</v>
      </c>
      <c r="C38" s="85">
        <f t="shared" ref="C38:G38" si="5">SUM(C25:C37)</f>
        <v>-178089.08000000002</v>
      </c>
      <c r="D38" s="85">
        <f t="shared" si="5"/>
        <v>-138695</v>
      </c>
      <c r="E38" s="85">
        <f t="shared" si="5"/>
        <v>-122638</v>
      </c>
      <c r="F38" s="85">
        <f t="shared" si="5"/>
        <v>-118708</v>
      </c>
      <c r="G38" s="84">
        <f t="shared" si="5"/>
        <v>-118858</v>
      </c>
      <c r="I38" s="2"/>
    </row>
    <row r="39" spans="1:14" x14ac:dyDescent="0.25">
      <c r="A39" s="20"/>
      <c r="B39" s="42"/>
      <c r="C39" s="82"/>
      <c r="D39" s="42"/>
      <c r="E39" s="42"/>
      <c r="F39" s="42"/>
      <c r="G39" s="43"/>
      <c r="I39" s="2"/>
    </row>
    <row r="40" spans="1:14" ht="13.8" thickBot="1" x14ac:dyDescent="0.3">
      <c r="A40" s="20" t="s">
        <v>91</v>
      </c>
      <c r="B40" s="83">
        <f>SUM(B38)-B19</f>
        <v>-1588206.17</v>
      </c>
      <c r="C40" s="83">
        <f t="shared" ref="C40:G40" si="6">SUM(C38)-C19</f>
        <v>-1679067.08</v>
      </c>
      <c r="D40" s="83">
        <f t="shared" si="6"/>
        <v>-1668468</v>
      </c>
      <c r="E40" s="83">
        <f t="shared" si="6"/>
        <v>-1677028.6672018303</v>
      </c>
      <c r="F40" s="83">
        <f t="shared" si="6"/>
        <v>-1680129.4905378395</v>
      </c>
      <c r="G40" s="83">
        <f t="shared" si="6"/>
        <v>-1691817.8345555782</v>
      </c>
      <c r="H40" s="9"/>
      <c r="I40" s="2"/>
    </row>
    <row r="41" spans="1:14" ht="13.8" thickTop="1" x14ac:dyDescent="0.25">
      <c r="A41" s="20"/>
      <c r="B41" s="42"/>
      <c r="C41" s="82"/>
      <c r="D41" s="42"/>
      <c r="E41" s="42"/>
      <c r="F41" s="42"/>
      <c r="G41" s="43"/>
      <c r="I41" s="2"/>
    </row>
    <row r="42" spans="1:14" x14ac:dyDescent="0.25">
      <c r="A42" s="20" t="s">
        <v>6</v>
      </c>
      <c r="B42" s="81"/>
      <c r="C42" s="71"/>
      <c r="D42" s="71"/>
      <c r="E42" s="71"/>
      <c r="F42" s="71"/>
      <c r="G42" s="70"/>
      <c r="I42" s="2"/>
    </row>
    <row r="43" spans="1:14" x14ac:dyDescent="0.25">
      <c r="A43" s="9"/>
      <c r="B43" s="54"/>
      <c r="C43" s="71"/>
      <c r="D43" s="71"/>
      <c r="E43" s="71"/>
      <c r="F43" s="71"/>
      <c r="G43" s="70"/>
      <c r="I43" s="2"/>
    </row>
    <row r="44" spans="1:14" x14ac:dyDescent="0.25">
      <c r="A44" s="9" t="s">
        <v>90</v>
      </c>
      <c r="B44" s="80">
        <f>'[8]6 - Income &amp; Expenditure'!D15</f>
        <v>758493.19</v>
      </c>
      <c r="C44" s="80">
        <f>'[8]6 - Income &amp; Expenditure'!E15</f>
        <v>793462</v>
      </c>
      <c r="D44" s="80">
        <f>'[8]6 - Income &amp; Expenditure'!F15</f>
        <v>852832.77646101033</v>
      </c>
      <c r="E44" s="80">
        <f>'[8]6 - Income &amp; Expenditure'!G15</f>
        <v>888819.04389874055</v>
      </c>
      <c r="F44" s="80">
        <f>'[8]6 - Income &amp; Expenditure'!H15</f>
        <v>925880.78198339394</v>
      </c>
      <c r="G44" s="79">
        <f>'[8]6 - Income &amp; Expenditure'!I15</f>
        <v>958794.52925675327</v>
      </c>
      <c r="I44" s="2"/>
      <c r="J44" s="78">
        <f t="shared" ref="J44:J74" si="7">IFERROR((C44-B44)/B44,0)</f>
        <v>4.6102997971544157E-2</v>
      </c>
      <c r="K44" s="2"/>
      <c r="L44" s="1">
        <f t="shared" ref="L44:L74" si="8">IF(OR(K44&lt;&gt;"",AND(ABS(J44)&lt;0.25)),0,1)</f>
        <v>0</v>
      </c>
      <c r="M44" s="41">
        <f t="shared" ref="M44:M74" si="9">B44-C44</f>
        <v>-34968.810000000056</v>
      </c>
      <c r="N44" s="1">
        <f t="shared" ref="N44:N74" si="10">IF(AND(AND(J44=0,M44&lt;&gt;0,K44="")),1,0)</f>
        <v>0</v>
      </c>
    </row>
    <row r="45" spans="1:14" x14ac:dyDescent="0.25">
      <c r="A45" s="9" t="s">
        <v>89</v>
      </c>
      <c r="B45" s="80">
        <f>'[8]6 - Income &amp; Expenditure'!D27</f>
        <v>0</v>
      </c>
      <c r="C45" s="80">
        <f>'[8]6 - Income &amp; Expenditure'!E27</f>
        <v>0</v>
      </c>
      <c r="D45" s="80">
        <f>'[8]6 - Income &amp; Expenditure'!F27</f>
        <v>0</v>
      </c>
      <c r="E45" s="80">
        <f>'[8]6 - Income &amp; Expenditure'!G27</f>
        <v>0</v>
      </c>
      <c r="F45" s="80">
        <f>'[8]6 - Income &amp; Expenditure'!H27</f>
        <v>0</v>
      </c>
      <c r="G45" s="79">
        <f>'[8]6 - Income &amp; Expenditure'!I27</f>
        <v>0</v>
      </c>
      <c r="I45" s="2"/>
      <c r="J45" s="78">
        <f t="shared" si="7"/>
        <v>0</v>
      </c>
      <c r="K45" s="2"/>
      <c r="L45" s="1">
        <f t="shared" si="8"/>
        <v>0</v>
      </c>
      <c r="M45" s="41">
        <f t="shared" si="9"/>
        <v>0</v>
      </c>
      <c r="N45" s="1">
        <f t="shared" si="10"/>
        <v>0</v>
      </c>
    </row>
    <row r="46" spans="1:14" x14ac:dyDescent="0.25">
      <c r="A46" s="9" t="s">
        <v>88</v>
      </c>
      <c r="B46" s="80">
        <f>'[8]6 - Income &amp; Expenditure'!D51</f>
        <v>335028.84000000003</v>
      </c>
      <c r="C46" s="80">
        <f>'[8]6 - Income &amp; Expenditure'!E51</f>
        <v>381573</v>
      </c>
      <c r="D46" s="80">
        <f>'[8]6 - Income &amp; Expenditure'!F51</f>
        <v>395368.29274965415</v>
      </c>
      <c r="E46" s="80">
        <f>'[8]6 - Income &amp; Expenditure'!G51</f>
        <v>403431.10118372034</v>
      </c>
      <c r="F46" s="80">
        <f>'[8]6 - Income &amp; Expenditure'!H51</f>
        <v>420424.48647730553</v>
      </c>
      <c r="G46" s="79">
        <f>'[8]6 - Income &amp; Expenditure'!I51</f>
        <v>437792.2140938121</v>
      </c>
      <c r="I46" s="2"/>
      <c r="J46" s="78">
        <f t="shared" si="7"/>
        <v>0.13892583098219238</v>
      </c>
      <c r="K46" s="2"/>
      <c r="L46" s="1">
        <f t="shared" si="8"/>
        <v>0</v>
      </c>
      <c r="M46" s="41">
        <f t="shared" si="9"/>
        <v>-46544.159999999974</v>
      </c>
      <c r="N46" s="1">
        <f t="shared" si="10"/>
        <v>0</v>
      </c>
    </row>
    <row r="47" spans="1:14" x14ac:dyDescent="0.25">
      <c r="A47" s="9" t="s">
        <v>87</v>
      </c>
      <c r="B47" s="80">
        <f>'[8]6 - Income &amp; Expenditure'!D63</f>
        <v>26770.06</v>
      </c>
      <c r="C47" s="80">
        <f>'[8]6 - Income &amp; Expenditure'!E63</f>
        <v>13317</v>
      </c>
      <c r="D47" s="80">
        <f>'[8]6 - Income &amp; Expenditure'!F63</f>
        <v>13849.248435210809</v>
      </c>
      <c r="E47" s="80">
        <f>'[8]6 - Income &amp; Expenditure'!G63</f>
        <v>14403.218372619245</v>
      </c>
      <c r="F47" s="80">
        <f>'[8]6 - Income &amp; Expenditure'!H63</f>
        <v>14979.347107524014</v>
      </c>
      <c r="G47" s="79">
        <f>'[8]6 - Income &amp; Expenditure'!I63</f>
        <v>15578.520991824973</v>
      </c>
      <c r="I47" s="2"/>
      <c r="J47" s="78">
        <f t="shared" si="7"/>
        <v>-0.50254127185370523</v>
      </c>
      <c r="K47" s="2" t="s">
        <v>83</v>
      </c>
      <c r="L47" s="1">
        <f t="shared" si="8"/>
        <v>0</v>
      </c>
      <c r="M47" s="41">
        <f t="shared" si="9"/>
        <v>13453.060000000001</v>
      </c>
      <c r="N47" s="1">
        <f t="shared" si="10"/>
        <v>0</v>
      </c>
    </row>
    <row r="48" spans="1:14" x14ac:dyDescent="0.25">
      <c r="A48" s="9" t="s">
        <v>86</v>
      </c>
      <c r="B48" s="80">
        <f>'[8]6 - Income &amp; Expenditure'!D75</f>
        <v>97281.88</v>
      </c>
      <c r="C48" s="80">
        <f>'[8]6 - Income &amp; Expenditure'!E75</f>
        <v>91774</v>
      </c>
      <c r="D48" s="80">
        <f>'[8]6 - Income &amp; Expenditure'!F75</f>
        <v>98626.511658076502</v>
      </c>
      <c r="E48" s="80">
        <f>'[8]6 - Income &amp; Expenditure'!G75</f>
        <v>102723.98926083988</v>
      </c>
      <c r="F48" s="80">
        <f>'[8]6 - Income &amp; Expenditure'!H75</f>
        <v>106985.30915391144</v>
      </c>
      <c r="G48" s="79">
        <f>'[8]6 - Income &amp; Expenditure'!I75</f>
        <v>111417.03111141457</v>
      </c>
      <c r="I48" s="2"/>
      <c r="J48" s="78">
        <f t="shared" si="7"/>
        <v>-5.6617738061805596E-2</v>
      </c>
      <c r="K48" s="2"/>
      <c r="L48" s="1">
        <f t="shared" si="8"/>
        <v>0</v>
      </c>
      <c r="M48" s="41">
        <f t="shared" si="9"/>
        <v>5507.8800000000047</v>
      </c>
      <c r="N48" s="1">
        <f t="shared" si="10"/>
        <v>0</v>
      </c>
    </row>
    <row r="49" spans="1:14" x14ac:dyDescent="0.25">
      <c r="A49" s="9" t="s">
        <v>85</v>
      </c>
      <c r="B49" s="80">
        <f>'[8]6 - Income &amp; Expenditure'!D83</f>
        <v>0</v>
      </c>
      <c r="C49" s="80">
        <f>'[8]6 - Income &amp; Expenditure'!E83</f>
        <v>0</v>
      </c>
      <c r="D49" s="80">
        <f>'[8]6 - Income &amp; Expenditure'!F83</f>
        <v>0</v>
      </c>
      <c r="E49" s="80">
        <f>'[8]6 - Income &amp; Expenditure'!G83</f>
        <v>0</v>
      </c>
      <c r="F49" s="80">
        <f>'[8]6 - Income &amp; Expenditure'!H83</f>
        <v>0</v>
      </c>
      <c r="G49" s="79">
        <f>'[8]6 - Income &amp; Expenditure'!I83</f>
        <v>0</v>
      </c>
      <c r="I49" s="2"/>
      <c r="J49" s="78">
        <f t="shared" si="7"/>
        <v>0</v>
      </c>
      <c r="K49" s="2"/>
      <c r="L49" s="1">
        <f t="shared" si="8"/>
        <v>0</v>
      </c>
      <c r="M49" s="41">
        <f t="shared" si="9"/>
        <v>0</v>
      </c>
      <c r="N49" s="1">
        <f t="shared" si="10"/>
        <v>0</v>
      </c>
    </row>
    <row r="50" spans="1:14" x14ac:dyDescent="0.25">
      <c r="A50" s="9" t="s">
        <v>84</v>
      </c>
      <c r="B50" s="80">
        <f>'[8]6 - Income &amp; Expenditure'!D108</f>
        <v>-19211.110000000004</v>
      </c>
      <c r="C50" s="80">
        <f>'[8]6 - Income &amp; Expenditure'!E108</f>
        <v>-13314.159999999996</v>
      </c>
      <c r="D50" s="80">
        <f>'[8]6 - Income &amp; Expenditure'!F108</f>
        <v>17665.482607789509</v>
      </c>
      <c r="E50" s="80">
        <f>'[8]6 - Income &amp; Expenditure'!G108</f>
        <v>25552.139134791731</v>
      </c>
      <c r="F50" s="80">
        <f>'[8]6 - Income &amp; Expenditure'!H108</f>
        <v>26921.92799190935</v>
      </c>
      <c r="G50" s="79">
        <f>'[8]6 - Income &amp; Expenditure'!I108</f>
        <v>27129.86580128815</v>
      </c>
      <c r="I50" s="2"/>
      <c r="J50" s="78">
        <f t="shared" si="7"/>
        <v>-0.30695519415588202</v>
      </c>
      <c r="K50" s="2" t="s">
        <v>83</v>
      </c>
      <c r="L50" s="1">
        <f t="shared" si="8"/>
        <v>0</v>
      </c>
      <c r="M50" s="41">
        <f t="shared" si="9"/>
        <v>-5896.950000000008</v>
      </c>
      <c r="N50" s="1">
        <f t="shared" si="10"/>
        <v>0</v>
      </c>
    </row>
    <row r="51" spans="1:14" x14ac:dyDescent="0.25">
      <c r="A51" s="9" t="s">
        <v>82</v>
      </c>
      <c r="B51" s="80">
        <f>'[8]6 - Income &amp; Expenditure'!D135</f>
        <v>5632.48</v>
      </c>
      <c r="C51" s="80">
        <f>'[8]6 - Income &amp; Expenditure'!E135</f>
        <v>6144.43</v>
      </c>
      <c r="D51" s="80">
        <f>'[8]6 - Income &amp; Expenditure'!F135</f>
        <v>6414.5341069826673</v>
      </c>
      <c r="E51" s="80">
        <f>'[8]6 - Income &amp; Expenditure'!G135</f>
        <v>6606.0004916907146</v>
      </c>
      <c r="F51" s="80">
        <f>'[8]6 - Income &amp; Expenditure'!H135</f>
        <v>6837.9474840941512</v>
      </c>
      <c r="G51" s="79">
        <f>'[8]6 - Income &amp; Expenditure'!I135</f>
        <v>7045.9653249706198</v>
      </c>
      <c r="I51" s="2"/>
      <c r="J51" s="78">
        <f t="shared" si="7"/>
        <v>9.0892466551146342E-2</v>
      </c>
      <c r="K51" s="2"/>
      <c r="L51" s="1">
        <f t="shared" si="8"/>
        <v>0</v>
      </c>
      <c r="M51" s="41">
        <f t="shared" si="9"/>
        <v>-511.95000000000073</v>
      </c>
      <c r="N51" s="1">
        <f t="shared" si="10"/>
        <v>0</v>
      </c>
    </row>
    <row r="52" spans="1:14" x14ac:dyDescent="0.25">
      <c r="A52" s="9" t="s">
        <v>81</v>
      </c>
      <c r="B52" s="80">
        <f>'[8]6 - Income &amp; Expenditure'!D142</f>
        <v>8053.6</v>
      </c>
      <c r="C52" s="80">
        <f>'[8]6 - Income &amp; Expenditure'!E142</f>
        <v>3500</v>
      </c>
      <c r="D52" s="80">
        <f>'[8]6 - Income &amp; Expenditure'!F142</f>
        <v>6000</v>
      </c>
      <c r="E52" s="80">
        <f>'[8]6 - Income &amp; Expenditure'!G142</f>
        <v>3500</v>
      </c>
      <c r="F52" s="80">
        <f>'[8]6 - Income &amp; Expenditure'!H142</f>
        <v>3500</v>
      </c>
      <c r="G52" s="79">
        <f>'[8]6 - Income &amp; Expenditure'!I142</f>
        <v>3500</v>
      </c>
      <c r="I52" s="2"/>
      <c r="J52" s="78">
        <f t="shared" si="7"/>
        <v>-0.56541174133306848</v>
      </c>
      <c r="K52" s="2" t="s">
        <v>80</v>
      </c>
      <c r="L52" s="1">
        <f t="shared" si="8"/>
        <v>0</v>
      </c>
      <c r="M52" s="41">
        <f t="shared" si="9"/>
        <v>4553.6000000000004</v>
      </c>
      <c r="N52" s="1">
        <f t="shared" si="10"/>
        <v>0</v>
      </c>
    </row>
    <row r="53" spans="1:14" x14ac:dyDescent="0.25">
      <c r="A53" s="9" t="s">
        <v>79</v>
      </c>
      <c r="B53" s="80">
        <f>'[8]6 - Income &amp; Expenditure'!D148</f>
        <v>15281.71</v>
      </c>
      <c r="C53" s="80">
        <f>'[8]6 - Income &amp; Expenditure'!E148</f>
        <v>18465</v>
      </c>
      <c r="D53" s="80">
        <f>'[8]6 - Income &amp; Expenditure'!F148</f>
        <v>18834.3</v>
      </c>
      <c r="E53" s="80">
        <f>'[8]6 - Income &amp; Expenditure'!G148</f>
        <v>19210.986000000001</v>
      </c>
      <c r="F53" s="80">
        <f>'[8]6 - Income &amp; Expenditure'!H148</f>
        <v>19595.205720000002</v>
      </c>
      <c r="G53" s="79">
        <f>'[8]6 - Income &amp; Expenditure'!I148</f>
        <v>19987.109834400002</v>
      </c>
      <c r="I53" s="2"/>
      <c r="J53" s="78">
        <f t="shared" si="7"/>
        <v>0.20830718551785116</v>
      </c>
      <c r="K53" s="2"/>
      <c r="L53" s="1">
        <f t="shared" si="8"/>
        <v>0</v>
      </c>
      <c r="M53" s="41">
        <f t="shared" si="9"/>
        <v>-3183.2900000000009</v>
      </c>
      <c r="N53" s="1">
        <f t="shared" si="10"/>
        <v>0</v>
      </c>
    </row>
    <row r="54" spans="1:14" x14ac:dyDescent="0.25">
      <c r="A54" s="9" t="s">
        <v>78</v>
      </c>
      <c r="B54" s="80">
        <f>'[8]6 - Income &amp; Expenditure'!D155</f>
        <v>6271.52</v>
      </c>
      <c r="C54" s="80">
        <f>'[8]6 - Income &amp; Expenditure'!E155</f>
        <v>8925</v>
      </c>
      <c r="D54" s="80">
        <f>'[8]6 - Income &amp; Expenditure'!F155</f>
        <v>9103.5</v>
      </c>
      <c r="E54" s="80">
        <f>'[8]6 - Income &amp; Expenditure'!G155</f>
        <v>9285.57</v>
      </c>
      <c r="F54" s="80">
        <f>'[8]6 - Income &amp; Expenditure'!H155</f>
        <v>9471.2813999999998</v>
      </c>
      <c r="G54" s="79">
        <f>'[8]6 - Income &amp; Expenditure'!I155</f>
        <v>9660.7070280000007</v>
      </c>
      <c r="I54" s="2"/>
      <c r="J54" s="78">
        <f t="shared" si="7"/>
        <v>0.42309998214149031</v>
      </c>
      <c r="K54" s="2" t="s">
        <v>77</v>
      </c>
      <c r="L54" s="1">
        <f t="shared" si="8"/>
        <v>0</v>
      </c>
      <c r="M54" s="41">
        <f t="shared" si="9"/>
        <v>-2653.4799999999996</v>
      </c>
      <c r="N54" s="1">
        <f t="shared" si="10"/>
        <v>0</v>
      </c>
    </row>
    <row r="55" spans="1:14" x14ac:dyDescent="0.25">
      <c r="A55" s="9" t="s">
        <v>76</v>
      </c>
      <c r="B55" s="80">
        <f>'[8]6 - Income &amp; Expenditure'!D163</f>
        <v>28662.02</v>
      </c>
      <c r="C55" s="80">
        <f>'[8]6 - Income &amp; Expenditure'!E163</f>
        <v>18000</v>
      </c>
      <c r="D55" s="80">
        <f>'[8]6 - Income &amp; Expenditure'!F163</f>
        <v>10000</v>
      </c>
      <c r="E55" s="80">
        <f>'[8]6 - Income &amp; Expenditure'!G163</f>
        <v>10000</v>
      </c>
      <c r="F55" s="80">
        <f>'[8]6 - Income &amp; Expenditure'!H163</f>
        <v>10000</v>
      </c>
      <c r="G55" s="79">
        <f>'[8]6 - Income &amp; Expenditure'!I163</f>
        <v>10000</v>
      </c>
      <c r="I55" s="2"/>
      <c r="J55" s="78">
        <f t="shared" si="7"/>
        <v>-0.37199122741523455</v>
      </c>
      <c r="K55" s="2" t="s">
        <v>75</v>
      </c>
      <c r="L55" s="1">
        <f t="shared" si="8"/>
        <v>0</v>
      </c>
      <c r="M55" s="41">
        <f t="shared" si="9"/>
        <v>10662.02</v>
      </c>
      <c r="N55" s="1">
        <f t="shared" si="10"/>
        <v>0</v>
      </c>
    </row>
    <row r="56" spans="1:14" x14ac:dyDescent="0.25">
      <c r="A56" s="9" t="s">
        <v>74</v>
      </c>
      <c r="B56" s="80">
        <f>'[8]6 - Income &amp; Expenditure'!D168</f>
        <v>4793.4399999999996</v>
      </c>
      <c r="C56" s="80">
        <f>'[8]6 - Income &amp; Expenditure'!E168</f>
        <v>4000</v>
      </c>
      <c r="D56" s="80">
        <f>'[8]6 - Income &amp; Expenditure'!F168</f>
        <v>4200</v>
      </c>
      <c r="E56" s="80">
        <f>'[8]6 - Income &amp; Expenditure'!G168</f>
        <v>4410</v>
      </c>
      <c r="F56" s="80">
        <f>'[8]6 - Income &amp; Expenditure'!H168</f>
        <v>4630.5</v>
      </c>
      <c r="G56" s="79">
        <f>'[8]6 - Income &amp; Expenditure'!I168</f>
        <v>4862.0250000000005</v>
      </c>
      <c r="I56" s="2"/>
      <c r="J56" s="78">
        <f t="shared" si="7"/>
        <v>-0.16552621916619373</v>
      </c>
      <c r="K56" s="2"/>
      <c r="L56" s="1">
        <f t="shared" si="8"/>
        <v>0</v>
      </c>
      <c r="M56" s="41">
        <f t="shared" si="9"/>
        <v>793.4399999999996</v>
      </c>
      <c r="N56" s="1">
        <f t="shared" si="10"/>
        <v>0</v>
      </c>
    </row>
    <row r="57" spans="1:14" x14ac:dyDescent="0.25">
      <c r="A57" s="9" t="s">
        <v>73</v>
      </c>
      <c r="B57" s="80">
        <f>'[8]6 - Income &amp; Expenditure'!D174</f>
        <v>29450.94</v>
      </c>
      <c r="C57" s="80">
        <f>'[8]6 - Income &amp; Expenditure'!E174</f>
        <v>32770</v>
      </c>
      <c r="D57" s="80">
        <f>'[8]6 - Income &amp; Expenditure'!F174</f>
        <v>33420</v>
      </c>
      <c r="E57" s="80">
        <f>'[8]6 - Income &amp; Expenditure'!G174</f>
        <v>34083</v>
      </c>
      <c r="F57" s="80">
        <f>'[8]6 - Income &amp; Expenditure'!H174</f>
        <v>34759.26</v>
      </c>
      <c r="G57" s="79">
        <f>'[8]6 - Income &amp; Expenditure'!I174</f>
        <v>35449.0452</v>
      </c>
      <c r="I57" s="2"/>
      <c r="J57" s="78">
        <f t="shared" si="7"/>
        <v>0.11269793086400642</v>
      </c>
      <c r="K57" s="2"/>
      <c r="L57" s="1">
        <f t="shared" si="8"/>
        <v>0</v>
      </c>
      <c r="M57" s="41">
        <f t="shared" si="9"/>
        <v>-3319.0600000000013</v>
      </c>
      <c r="N57" s="1">
        <f t="shared" si="10"/>
        <v>0</v>
      </c>
    </row>
    <row r="58" spans="1:14" x14ac:dyDescent="0.25">
      <c r="A58" s="9" t="s">
        <v>72</v>
      </c>
      <c r="B58" s="80">
        <f>'[8]6 - Income &amp; Expenditure'!D179</f>
        <v>7461.41</v>
      </c>
      <c r="C58" s="80">
        <f>'[8]6 - Income &amp; Expenditure'!E179</f>
        <v>7200</v>
      </c>
      <c r="D58" s="80">
        <f>'[8]6 - Income &amp; Expenditure'!F179</f>
        <v>7560</v>
      </c>
      <c r="E58" s="80">
        <f>'[8]6 - Income &amp; Expenditure'!G179</f>
        <v>7938</v>
      </c>
      <c r="F58" s="80">
        <f>'[8]6 - Income &amp; Expenditure'!H179</f>
        <v>8334.9</v>
      </c>
      <c r="G58" s="79">
        <f>'[8]6 - Income &amp; Expenditure'!I179</f>
        <v>8751.6450000000004</v>
      </c>
      <c r="I58" s="2"/>
      <c r="J58" s="78">
        <f t="shared" si="7"/>
        <v>-3.5034933075651906E-2</v>
      </c>
      <c r="K58" s="2"/>
      <c r="L58" s="1">
        <f t="shared" si="8"/>
        <v>0</v>
      </c>
      <c r="M58" s="41">
        <f t="shared" si="9"/>
        <v>261.40999999999985</v>
      </c>
      <c r="N58" s="1">
        <f t="shared" si="10"/>
        <v>0</v>
      </c>
    </row>
    <row r="59" spans="1:14" x14ac:dyDescent="0.25">
      <c r="A59" s="9" t="s">
        <v>71</v>
      </c>
      <c r="B59" s="80">
        <f>'[8]6 - Income &amp; Expenditure'!D186</f>
        <v>19861.900000000001</v>
      </c>
      <c r="C59" s="80">
        <f>'[8]6 - Income &amp; Expenditure'!E186</f>
        <v>44655.983</v>
      </c>
      <c r="D59" s="80">
        <f>'[8]6 - Income &amp; Expenditure'!F186</f>
        <v>22709.369549999999</v>
      </c>
      <c r="E59" s="80">
        <f>'[8]6 - Income &amp; Expenditure'!G186</f>
        <v>22709.369549999999</v>
      </c>
      <c r="F59" s="80">
        <f>'[8]6 - Income &amp; Expenditure'!H186</f>
        <v>22709.369549999999</v>
      </c>
      <c r="G59" s="79">
        <f>'[8]6 - Income &amp; Expenditure'!I186</f>
        <v>22709.369549999999</v>
      </c>
      <c r="I59" s="2"/>
      <c r="J59" s="78">
        <f t="shared" si="7"/>
        <v>1.2483238260186587</v>
      </c>
      <c r="K59" s="2" t="s">
        <v>70</v>
      </c>
      <c r="L59" s="1">
        <f t="shared" si="8"/>
        <v>0</v>
      </c>
      <c r="M59" s="41">
        <f t="shared" si="9"/>
        <v>-24794.082999999999</v>
      </c>
      <c r="N59" s="1">
        <f t="shared" si="10"/>
        <v>0</v>
      </c>
    </row>
    <row r="60" spans="1:14" x14ac:dyDescent="0.25">
      <c r="A60" s="9" t="s">
        <v>69</v>
      </c>
      <c r="B60" s="80">
        <f>'[8]6 - Income &amp; Expenditure'!D191</f>
        <v>26880</v>
      </c>
      <c r="C60" s="80">
        <f>'[8]6 - Income &amp; Expenditure'!E191</f>
        <v>28672</v>
      </c>
      <c r="D60" s="80">
        <f>'[8]6 - Income &amp; Expenditure'!F191</f>
        <v>28672</v>
      </c>
      <c r="E60" s="80">
        <f>'[8]6 - Income &amp; Expenditure'!G191</f>
        <v>28672</v>
      </c>
      <c r="F60" s="80">
        <f>'[8]6 - Income &amp; Expenditure'!H191</f>
        <v>28672</v>
      </c>
      <c r="G60" s="79">
        <f>'[8]6 - Income &amp; Expenditure'!I191</f>
        <v>28672</v>
      </c>
      <c r="I60" s="2"/>
      <c r="J60" s="78">
        <f t="shared" si="7"/>
        <v>6.6666666666666666E-2</v>
      </c>
      <c r="K60" s="2"/>
      <c r="L60" s="1">
        <f t="shared" si="8"/>
        <v>0</v>
      </c>
      <c r="M60" s="41">
        <f t="shared" si="9"/>
        <v>-1792</v>
      </c>
      <c r="N60" s="1">
        <f t="shared" si="10"/>
        <v>0</v>
      </c>
    </row>
    <row r="61" spans="1:14" x14ac:dyDescent="0.25">
      <c r="A61" s="9" t="s">
        <v>68</v>
      </c>
      <c r="B61" s="80">
        <f>'[8]6 - Income &amp; Expenditure'!D212</f>
        <v>6658.2199999999993</v>
      </c>
      <c r="C61" s="80">
        <f>'[8]6 - Income &amp; Expenditure'!E212</f>
        <v>6900</v>
      </c>
      <c r="D61" s="80">
        <f>'[8]6 - Income &amp; Expenditure'!F212</f>
        <v>6040</v>
      </c>
      <c r="E61" s="80">
        <f>'[8]6 - Income &amp; Expenditure'!G212</f>
        <v>6187</v>
      </c>
      <c r="F61" s="80">
        <f>'[8]6 - Income &amp; Expenditure'!H212</f>
        <v>5841.35</v>
      </c>
      <c r="G61" s="79">
        <f>'[8]6 - Income &amp; Expenditure'!I212</f>
        <v>6003.4175000000005</v>
      </c>
      <c r="I61" s="2"/>
      <c r="J61" s="78">
        <f t="shared" si="7"/>
        <v>3.6313008581873335E-2</v>
      </c>
      <c r="K61" s="2"/>
      <c r="L61" s="1">
        <f t="shared" si="8"/>
        <v>0</v>
      </c>
      <c r="M61" s="41">
        <f t="shared" si="9"/>
        <v>-241.78000000000065</v>
      </c>
      <c r="N61" s="1">
        <f t="shared" si="10"/>
        <v>0</v>
      </c>
    </row>
    <row r="62" spans="1:14" x14ac:dyDescent="0.25">
      <c r="A62" s="9" t="s">
        <v>67</v>
      </c>
      <c r="B62" s="80">
        <f>'[8]6 - Income &amp; Expenditure'!D246</f>
        <v>57579.89</v>
      </c>
      <c r="C62" s="80">
        <f>'[8]6 - Income &amp; Expenditure'!E246</f>
        <v>63100</v>
      </c>
      <c r="D62" s="80">
        <f>'[8]6 - Income &amp; Expenditure'!F246</f>
        <v>67546</v>
      </c>
      <c r="E62" s="80">
        <f>'[8]6 - Income &amp; Expenditure'!G246</f>
        <v>67800.92</v>
      </c>
      <c r="F62" s="80">
        <f>'[8]6 - Income &amp; Expenditure'!H246</f>
        <v>68264.938399999999</v>
      </c>
      <c r="G62" s="79">
        <f>'[8]6 - Income &amp; Expenditure'!I246</f>
        <v>68738.237167999992</v>
      </c>
      <c r="I62" s="2"/>
      <c r="J62" s="78">
        <f t="shared" si="7"/>
        <v>9.5868713886045995E-2</v>
      </c>
      <c r="K62" s="2"/>
      <c r="L62" s="1">
        <f t="shared" si="8"/>
        <v>0</v>
      </c>
      <c r="M62" s="41">
        <f t="shared" si="9"/>
        <v>-5520.1100000000006</v>
      </c>
      <c r="N62" s="1">
        <f t="shared" si="10"/>
        <v>0</v>
      </c>
    </row>
    <row r="63" spans="1:14" x14ac:dyDescent="0.25">
      <c r="A63" s="9" t="s">
        <v>66</v>
      </c>
      <c r="B63" s="80">
        <f>'[8]6 - Income &amp; Expenditure'!D253</f>
        <v>25706.22</v>
      </c>
      <c r="C63" s="80">
        <f>'[8]6 - Income &amp; Expenditure'!E253</f>
        <v>27200</v>
      </c>
      <c r="D63" s="80">
        <f>'[8]6 - Income &amp; Expenditure'!F253</f>
        <v>28044</v>
      </c>
      <c r="E63" s="80">
        <f>'[8]6 - Income &amp; Expenditure'!G253</f>
        <v>28922.880000000001</v>
      </c>
      <c r="F63" s="80">
        <f>'[8]6 - Income &amp; Expenditure'!H253</f>
        <v>29838.2376</v>
      </c>
      <c r="G63" s="79">
        <f>'[8]6 - Income &amp; Expenditure'!I253</f>
        <v>30791.747352000002</v>
      </c>
      <c r="I63" s="2"/>
      <c r="J63" s="78">
        <f t="shared" si="7"/>
        <v>5.8109671511408473E-2</v>
      </c>
      <c r="K63" s="2"/>
      <c r="L63" s="1">
        <f t="shared" si="8"/>
        <v>0</v>
      </c>
      <c r="M63" s="41">
        <f t="shared" si="9"/>
        <v>-1493.7799999999988</v>
      </c>
      <c r="N63" s="1">
        <f t="shared" si="10"/>
        <v>0</v>
      </c>
    </row>
    <row r="64" spans="1:14" x14ac:dyDescent="0.25">
      <c r="A64" s="9" t="s">
        <v>65</v>
      </c>
      <c r="B64" s="80">
        <f>'[8]6 - Income &amp; Expenditure'!D259</f>
        <v>0</v>
      </c>
      <c r="C64" s="80">
        <f>'[8]6 - Income &amp; Expenditure'!E259</f>
        <v>0</v>
      </c>
      <c r="D64" s="80">
        <f>'[8]6 - Income &amp; Expenditure'!F259</f>
        <v>0</v>
      </c>
      <c r="E64" s="80">
        <f>'[8]6 - Income &amp; Expenditure'!G259</f>
        <v>0</v>
      </c>
      <c r="F64" s="80">
        <f>'[8]6 - Income &amp; Expenditure'!H259</f>
        <v>0</v>
      </c>
      <c r="G64" s="79">
        <f>'[8]6 - Income &amp; Expenditure'!I259</f>
        <v>0</v>
      </c>
      <c r="I64" s="2"/>
      <c r="J64" s="78">
        <f t="shared" si="7"/>
        <v>0</v>
      </c>
      <c r="K64" s="2"/>
      <c r="L64" s="1">
        <f t="shared" si="8"/>
        <v>0</v>
      </c>
      <c r="M64" s="41">
        <f t="shared" si="9"/>
        <v>0</v>
      </c>
      <c r="N64" s="1">
        <f t="shared" si="10"/>
        <v>0</v>
      </c>
    </row>
    <row r="65" spans="1:14" x14ac:dyDescent="0.25">
      <c r="A65" s="9" t="s">
        <v>64</v>
      </c>
      <c r="B65" s="80">
        <f>'[8]6 - Income &amp; Expenditure'!D280</f>
        <v>3504.65</v>
      </c>
      <c r="C65" s="80">
        <f>'[8]6 - Income &amp; Expenditure'!E280</f>
        <v>2910</v>
      </c>
      <c r="D65" s="80">
        <f>'[8]6 - Income &amp; Expenditure'!F280</f>
        <v>2918.2</v>
      </c>
      <c r="E65" s="80">
        <f>'[8]6 - Income &amp; Expenditure'!G280</f>
        <v>2926.5639999999999</v>
      </c>
      <c r="F65" s="80">
        <f>'[8]6 - Income &amp; Expenditure'!H280</f>
        <v>2935.09528</v>
      </c>
      <c r="G65" s="79">
        <f>'[8]6 - Income &amp; Expenditure'!I280</f>
        <v>2943.7971856000004</v>
      </c>
      <c r="I65" s="2"/>
      <c r="J65" s="78">
        <f t="shared" si="7"/>
        <v>-0.1696745752072247</v>
      </c>
      <c r="K65" s="2"/>
      <c r="L65" s="1">
        <f t="shared" si="8"/>
        <v>0</v>
      </c>
      <c r="M65" s="41">
        <f t="shared" si="9"/>
        <v>594.65000000000009</v>
      </c>
      <c r="N65" s="1">
        <f t="shared" si="10"/>
        <v>0</v>
      </c>
    </row>
    <row r="66" spans="1:14" x14ac:dyDescent="0.25">
      <c r="A66" s="9" t="s">
        <v>63</v>
      </c>
      <c r="B66" s="80">
        <f>'[8]6 - Income &amp; Expenditure'!D288</f>
        <v>10954.380000000001</v>
      </c>
      <c r="C66" s="80">
        <f>'[8]6 - Income &amp; Expenditure'!E288</f>
        <v>12049.818000000001</v>
      </c>
      <c r="D66" s="80">
        <f>'[8]6 - Income &amp; Expenditure'!F288</f>
        <v>12652.308900000002</v>
      </c>
      <c r="E66" s="80">
        <f>'[8]6 - Income &amp; Expenditure'!G288</f>
        <v>13284.924345000003</v>
      </c>
      <c r="F66" s="80">
        <f>'[8]6 - Income &amp; Expenditure'!H288</f>
        <v>13949.170562250005</v>
      </c>
      <c r="G66" s="79">
        <f>'[8]6 - Income &amp; Expenditure'!I288</f>
        <v>14646.629090362505</v>
      </c>
      <c r="I66" s="2"/>
      <c r="J66" s="78">
        <f t="shared" si="7"/>
        <v>0.1</v>
      </c>
      <c r="K66" s="2"/>
      <c r="L66" s="1">
        <f t="shared" si="8"/>
        <v>0</v>
      </c>
      <c r="M66" s="41">
        <f t="shared" si="9"/>
        <v>-1095.4380000000001</v>
      </c>
      <c r="N66" s="1">
        <f t="shared" si="10"/>
        <v>0</v>
      </c>
    </row>
    <row r="67" spans="1:14" x14ac:dyDescent="0.25">
      <c r="A67" s="9" t="s">
        <v>62</v>
      </c>
      <c r="B67" s="80">
        <f>'[8]6 - Income &amp; Expenditure'!D302</f>
        <v>4417.3500000000004</v>
      </c>
      <c r="C67" s="80">
        <f>'[8]6 - Income &amp; Expenditure'!E302</f>
        <v>5800</v>
      </c>
      <c r="D67" s="80">
        <f>'[8]6 - Income &amp; Expenditure'!F302</f>
        <v>5100</v>
      </c>
      <c r="E67" s="80">
        <f>'[8]6 - Income &amp; Expenditure'!G302</f>
        <v>5800</v>
      </c>
      <c r="F67" s="80">
        <f>'[8]6 - Income &amp; Expenditure'!H302</f>
        <v>5100</v>
      </c>
      <c r="G67" s="79">
        <f>'[8]6 - Income &amp; Expenditure'!I302</f>
        <v>5800</v>
      </c>
      <c r="I67" s="2"/>
      <c r="J67" s="78">
        <f t="shared" si="7"/>
        <v>0.31300440309235167</v>
      </c>
      <c r="K67" s="2" t="s">
        <v>61</v>
      </c>
      <c r="L67" s="1">
        <f t="shared" si="8"/>
        <v>0</v>
      </c>
      <c r="M67" s="41">
        <f t="shared" si="9"/>
        <v>-1382.6499999999996</v>
      </c>
      <c r="N67" s="1">
        <f t="shared" si="10"/>
        <v>0</v>
      </c>
    </row>
    <row r="68" spans="1:14" x14ac:dyDescent="0.25">
      <c r="A68" s="9" t="s">
        <v>60</v>
      </c>
      <c r="B68" s="80">
        <f>'[8]6 - Income &amp; Expenditure'!D318</f>
        <v>50136.22</v>
      </c>
      <c r="C68" s="80">
        <f>'[8]6 - Income &amp; Expenditure'!E318</f>
        <v>31400</v>
      </c>
      <c r="D68" s="80">
        <f>'[8]6 - Income &amp; Expenditure'!F318</f>
        <v>31400</v>
      </c>
      <c r="E68" s="80">
        <f>'[8]6 - Income &amp; Expenditure'!G318</f>
        <v>31400</v>
      </c>
      <c r="F68" s="80">
        <f>'[8]6 - Income &amp; Expenditure'!H318</f>
        <v>31400</v>
      </c>
      <c r="G68" s="79">
        <f>'[8]6 - Income &amp; Expenditure'!I318</f>
        <v>31400</v>
      </c>
      <c r="I68" s="2"/>
      <c r="J68" s="78">
        <f t="shared" si="7"/>
        <v>-0.37370627462541056</v>
      </c>
      <c r="K68" s="2" t="s">
        <v>59</v>
      </c>
      <c r="L68" s="1">
        <f t="shared" si="8"/>
        <v>0</v>
      </c>
      <c r="M68" s="41">
        <f t="shared" si="9"/>
        <v>18736.22</v>
      </c>
      <c r="N68" s="1">
        <f t="shared" si="10"/>
        <v>0</v>
      </c>
    </row>
    <row r="69" spans="1:14" x14ac:dyDescent="0.25">
      <c r="A69" s="9" t="s">
        <v>58</v>
      </c>
      <c r="B69" s="80">
        <f>'[8]6 - Income &amp; Expenditure'!D323</f>
        <v>36721.629999999997</v>
      </c>
      <c r="C69" s="80">
        <f>'[8]6 - Income &amp; Expenditure'!E323</f>
        <v>20000</v>
      </c>
      <c r="D69" s="80">
        <f>'[8]6 - Income &amp; Expenditure'!F323</f>
        <v>12000</v>
      </c>
      <c r="E69" s="80">
        <f>'[8]6 - Income &amp; Expenditure'!G323</f>
        <v>12000</v>
      </c>
      <c r="F69" s="80">
        <f>'[8]6 - Income &amp; Expenditure'!H323</f>
        <v>12000</v>
      </c>
      <c r="G69" s="79">
        <f>'[8]6 - Income &amp; Expenditure'!I323</f>
        <v>12000</v>
      </c>
      <c r="I69" s="2"/>
      <c r="J69" s="78">
        <f t="shared" si="7"/>
        <v>-0.4553618671066616</v>
      </c>
      <c r="K69" s="2" t="s">
        <v>57</v>
      </c>
      <c r="L69" s="1">
        <f t="shared" si="8"/>
        <v>0</v>
      </c>
      <c r="M69" s="41">
        <f t="shared" si="9"/>
        <v>16721.629999999997</v>
      </c>
      <c r="N69" s="1">
        <f t="shared" si="10"/>
        <v>0</v>
      </c>
    </row>
    <row r="70" spans="1:14" x14ac:dyDescent="0.25">
      <c r="A70" s="9" t="s">
        <v>56</v>
      </c>
      <c r="B70" s="80">
        <f>'[8]6 - Income &amp; Expenditure'!D334</f>
        <v>1003.5</v>
      </c>
      <c r="C70" s="80">
        <f>'[8]6 - Income &amp; Expenditure'!E334</f>
        <v>2600</v>
      </c>
      <c r="D70" s="80">
        <f>'[8]6 - Income &amp; Expenditure'!F334</f>
        <v>2600</v>
      </c>
      <c r="E70" s="80">
        <f>'[8]6 - Income &amp; Expenditure'!G334</f>
        <v>2600</v>
      </c>
      <c r="F70" s="80">
        <f>'[8]6 - Income &amp; Expenditure'!H334</f>
        <v>2600</v>
      </c>
      <c r="G70" s="79">
        <f>'[8]6 - Income &amp; Expenditure'!I334</f>
        <v>2600</v>
      </c>
      <c r="I70" s="2"/>
      <c r="J70" s="78">
        <f t="shared" si="7"/>
        <v>1.5909317389138018</v>
      </c>
      <c r="K70" s="2" t="s">
        <v>55</v>
      </c>
      <c r="L70" s="1">
        <f t="shared" si="8"/>
        <v>0</v>
      </c>
      <c r="M70" s="41">
        <f t="shared" si="9"/>
        <v>-1596.5</v>
      </c>
      <c r="N70" s="1">
        <f t="shared" si="10"/>
        <v>0</v>
      </c>
    </row>
    <row r="71" spans="1:14" x14ac:dyDescent="0.25">
      <c r="A71" s="9" t="s">
        <v>54</v>
      </c>
      <c r="B71" s="80">
        <f>'[8]6 - Income &amp; Expenditure'!D351</f>
        <v>14189.1</v>
      </c>
      <c r="C71" s="80">
        <f>'[8]6 - Income &amp; Expenditure'!E351</f>
        <v>16874.84</v>
      </c>
      <c r="D71" s="80">
        <f>'[8]6 - Income &amp; Expenditure'!F351</f>
        <v>16501.082000000002</v>
      </c>
      <c r="E71" s="80">
        <f>'[8]6 - Income &amp; Expenditure'!G351</f>
        <v>16964.47046</v>
      </c>
      <c r="F71" s="80">
        <f>'[8]6 - Income &amp; Expenditure'!H351</f>
        <v>17441.307693800001</v>
      </c>
      <c r="G71" s="79">
        <f>'[8]6 - Income &amp; Expenditure'!I351</f>
        <v>17931.988107014004</v>
      </c>
      <c r="I71" s="2"/>
      <c r="J71" s="78">
        <f t="shared" si="7"/>
        <v>0.18928191358155202</v>
      </c>
      <c r="K71" s="2"/>
      <c r="L71" s="1">
        <f t="shared" si="8"/>
        <v>0</v>
      </c>
      <c r="M71" s="41">
        <f t="shared" si="9"/>
        <v>-2685.74</v>
      </c>
      <c r="N71" s="1">
        <f t="shared" si="10"/>
        <v>0</v>
      </c>
    </row>
    <row r="72" spans="1:14" x14ac:dyDescent="0.25">
      <c r="A72" s="9" t="s">
        <v>53</v>
      </c>
      <c r="B72" s="80">
        <f>'[8]6 - Income &amp; Expenditure'!D357</f>
        <v>0</v>
      </c>
      <c r="C72" s="80">
        <f>'[8]6 - Income &amp; Expenditure'!E357</f>
        <v>0</v>
      </c>
      <c r="D72" s="80">
        <f>'[8]6 - Income &amp; Expenditure'!F357</f>
        <v>0</v>
      </c>
      <c r="E72" s="80">
        <f>'[8]6 - Income &amp; Expenditure'!G357</f>
        <v>0</v>
      </c>
      <c r="F72" s="80">
        <f>'[8]6 - Income &amp; Expenditure'!H357</f>
        <v>0</v>
      </c>
      <c r="G72" s="79">
        <f>'[8]6 - Income &amp; Expenditure'!I357</f>
        <v>0</v>
      </c>
      <c r="I72" s="2"/>
      <c r="J72" s="78">
        <f t="shared" si="7"/>
        <v>0</v>
      </c>
      <c r="K72" s="2"/>
      <c r="L72" s="1">
        <f t="shared" si="8"/>
        <v>0</v>
      </c>
      <c r="M72" s="41">
        <f t="shared" si="9"/>
        <v>0</v>
      </c>
      <c r="N72" s="1">
        <f t="shared" si="10"/>
        <v>0</v>
      </c>
    </row>
    <row r="73" spans="1:14" x14ac:dyDescent="0.25">
      <c r="A73" s="9" t="s">
        <v>52</v>
      </c>
      <c r="B73" s="80">
        <f>'[8]6 - Income &amp; Expenditure'!D362</f>
        <v>0</v>
      </c>
      <c r="C73" s="80">
        <f>'[8]6 - Income &amp; Expenditure'!E362</f>
        <v>0</v>
      </c>
      <c r="D73" s="80">
        <f>'[8]6 - Income &amp; Expenditure'!F362</f>
        <v>0</v>
      </c>
      <c r="E73" s="80">
        <f>'[8]6 - Income &amp; Expenditure'!G362</f>
        <v>0</v>
      </c>
      <c r="F73" s="80">
        <f>'[8]6 - Income &amp; Expenditure'!H362</f>
        <v>0</v>
      </c>
      <c r="G73" s="79">
        <f>'[8]6 - Income &amp; Expenditure'!I362</f>
        <v>0</v>
      </c>
      <c r="I73" s="2"/>
      <c r="J73" s="78">
        <f t="shared" si="7"/>
        <v>0</v>
      </c>
      <c r="K73" s="2"/>
      <c r="L73" s="1">
        <f t="shared" si="8"/>
        <v>0</v>
      </c>
      <c r="M73" s="41">
        <f t="shared" si="9"/>
        <v>0</v>
      </c>
      <c r="N73" s="1">
        <f t="shared" si="10"/>
        <v>0</v>
      </c>
    </row>
    <row r="74" spans="1:14" x14ac:dyDescent="0.25">
      <c r="A74" s="9" t="s">
        <v>51</v>
      </c>
      <c r="B74" s="80">
        <f>'[8]6 - Income &amp; Expenditure'!D368</f>
        <v>0</v>
      </c>
      <c r="C74" s="80">
        <f>'[8]6 - Income &amp; Expenditure'!E368</f>
        <v>0</v>
      </c>
      <c r="D74" s="80">
        <f>'[8]6 - Income &amp; Expenditure'!F368</f>
        <v>0</v>
      </c>
      <c r="E74" s="80">
        <f>'[8]6 - Income &amp; Expenditure'!G368</f>
        <v>0</v>
      </c>
      <c r="F74" s="80">
        <f>'[8]6 - Income &amp; Expenditure'!H368</f>
        <v>0</v>
      </c>
      <c r="G74" s="79">
        <f>'[8]6 - Income &amp; Expenditure'!I368</f>
        <v>0</v>
      </c>
      <c r="I74" s="2"/>
      <c r="J74" s="78">
        <f t="shared" si="7"/>
        <v>0</v>
      </c>
      <c r="K74" s="2"/>
      <c r="L74" s="1">
        <f t="shared" si="8"/>
        <v>0</v>
      </c>
      <c r="M74" s="41">
        <f t="shared" si="9"/>
        <v>0</v>
      </c>
      <c r="N74" s="1">
        <f t="shared" si="10"/>
        <v>0</v>
      </c>
    </row>
    <row r="75" spans="1:14" x14ac:dyDescent="0.25">
      <c r="A75" s="20" t="s">
        <v>50</v>
      </c>
      <c r="B75" s="76">
        <f t="shared" ref="B75:G75" si="11">SUM(B44:B74)</f>
        <v>1561583.0399999996</v>
      </c>
      <c r="C75" s="77">
        <f t="shared" si="11"/>
        <v>1627978.9110000001</v>
      </c>
      <c r="D75" s="76">
        <f t="shared" si="11"/>
        <v>1710057.6064687239</v>
      </c>
      <c r="E75" s="76">
        <f t="shared" si="11"/>
        <v>1769231.1766974025</v>
      </c>
      <c r="F75" s="76">
        <f t="shared" si="11"/>
        <v>1833072.4164041886</v>
      </c>
      <c r="G75" s="75">
        <f t="shared" si="11"/>
        <v>1894205.8445954402</v>
      </c>
      <c r="I75" s="2"/>
    </row>
    <row r="76" spans="1:14" x14ac:dyDescent="0.25">
      <c r="A76" s="9"/>
      <c r="B76" s="74"/>
      <c r="C76" s="74"/>
      <c r="D76" s="74"/>
      <c r="E76" s="74"/>
      <c r="F76" s="74"/>
      <c r="G76" s="73"/>
      <c r="I76" s="2"/>
      <c r="L76" s="1">
        <f>SUM(L25:L37,L44:L74)</f>
        <v>0</v>
      </c>
      <c r="N76" s="1">
        <f t="shared" ref="N76" si="12">SUM(N25:N37,N44:N74)</f>
        <v>0</v>
      </c>
    </row>
    <row r="77" spans="1:14" hidden="1" x14ac:dyDescent="0.25">
      <c r="A77" s="9" t="s">
        <v>49</v>
      </c>
      <c r="B77" s="22">
        <f t="shared" ref="B77:G77" si="13">B75+B38</f>
        <v>1338383.8699999996</v>
      </c>
      <c r="C77" s="22">
        <f t="shared" si="13"/>
        <v>1449889.831</v>
      </c>
      <c r="D77" s="22">
        <f t="shared" si="13"/>
        <v>1571362.6064687239</v>
      </c>
      <c r="E77" s="22">
        <f t="shared" si="13"/>
        <v>1646593.1766974025</v>
      </c>
      <c r="F77" s="22">
        <f t="shared" si="13"/>
        <v>1714364.4164041886</v>
      </c>
      <c r="G77" s="21">
        <f t="shared" si="13"/>
        <v>1775347.8445954402</v>
      </c>
      <c r="I77" s="2"/>
    </row>
    <row r="78" spans="1:14" hidden="1" x14ac:dyDescent="0.25">
      <c r="A78" s="9"/>
      <c r="B78" s="42"/>
      <c r="C78" s="74"/>
      <c r="D78" s="74"/>
      <c r="E78" s="74"/>
      <c r="F78" s="74"/>
      <c r="G78" s="73"/>
      <c r="I78" s="2"/>
    </row>
    <row r="79" spans="1:14" ht="13.8" thickBot="1" x14ac:dyDescent="0.3">
      <c r="A79" s="72" t="s">
        <v>48</v>
      </c>
      <c r="B79" s="4">
        <f t="shared" ref="B79:G79" si="14">-(B19-B77)</f>
        <v>-26623.130000000354</v>
      </c>
      <c r="C79" s="5">
        <f t="shared" si="14"/>
        <v>-51088.168999999994</v>
      </c>
      <c r="D79" s="4">
        <f t="shared" si="14"/>
        <v>41589.606468723854</v>
      </c>
      <c r="E79" s="4">
        <f t="shared" si="14"/>
        <v>92202.509495572187</v>
      </c>
      <c r="F79" s="4">
        <f t="shared" si="14"/>
        <v>152942.92586634913</v>
      </c>
      <c r="G79" s="3">
        <f t="shared" si="14"/>
        <v>202388.01003986201</v>
      </c>
      <c r="H79" s="1" t="s">
        <v>9</v>
      </c>
      <c r="I79" s="2"/>
    </row>
    <row r="80" spans="1:14" x14ac:dyDescent="0.25">
      <c r="A80" s="9"/>
      <c r="B80" s="54"/>
      <c r="C80" s="71"/>
      <c r="D80" s="71"/>
      <c r="E80" s="71"/>
      <c r="F80" s="71"/>
      <c r="G80" s="70"/>
      <c r="I80" s="2"/>
    </row>
    <row r="81" spans="1:9" ht="13.8" thickBot="1" x14ac:dyDescent="0.3">
      <c r="A81" s="69" t="s">
        <v>47</v>
      </c>
      <c r="B81" s="67">
        <f t="shared" ref="B81:G81" si="15">-(B21-B77)</f>
        <v>-88420.130000000354</v>
      </c>
      <c r="C81" s="68">
        <f t="shared" si="15"/>
        <v>-139508.29900000035</v>
      </c>
      <c r="D81" s="67">
        <f t="shared" si="15"/>
        <v>-97918.692531276494</v>
      </c>
      <c r="E81" s="67">
        <f t="shared" si="15"/>
        <v>-5716.1830357043073</v>
      </c>
      <c r="F81" s="67">
        <f t="shared" si="15"/>
        <v>147226.74283064483</v>
      </c>
      <c r="G81" s="66">
        <f t="shared" si="15"/>
        <v>349614.75287050684</v>
      </c>
      <c r="H81" s="1" t="s">
        <v>9</v>
      </c>
      <c r="I81" s="2"/>
    </row>
    <row r="82" spans="1:9" x14ac:dyDescent="0.25">
      <c r="A82" s="65" t="s">
        <v>46</v>
      </c>
      <c r="B82" s="64"/>
      <c r="C82" s="63">
        <f>-SUM(C25,C27)*-10%</f>
        <v>-13628.908000000003</v>
      </c>
      <c r="D82" s="63">
        <f t="shared" ref="D82:F82" si="16">-SUM(D25,D27)*-10%</f>
        <v>-11369.5</v>
      </c>
      <c r="E82" s="63">
        <f t="shared" si="16"/>
        <v>-9763.8000000000011</v>
      </c>
      <c r="F82" s="63">
        <f t="shared" si="16"/>
        <v>-9370.8000000000011</v>
      </c>
      <c r="G82" s="62">
        <f>-SUM(G25,G27)*-10%</f>
        <v>-9385.8000000000011</v>
      </c>
      <c r="I82" s="2"/>
    </row>
    <row r="83" spans="1:9" x14ac:dyDescent="0.25">
      <c r="A83" s="61" t="s">
        <v>45</v>
      </c>
      <c r="B83" s="54"/>
      <c r="C83" s="60">
        <f>-SUM('[8]3b - Schools Block'!C28-'[8]6 - Income &amp; Expenditure'!E375-'[8]6 - Income &amp; Expenditure'!E386)*8%</f>
        <v>-130981.36640000001</v>
      </c>
      <c r="D83" s="60">
        <f>-SUM('[8]3b - Schools Block'!D28-'[8]6 - Income &amp; Expenditure'!F375-'[8]6 - Income &amp; Expenditure'!F386)*8%</f>
        <v>-131477.44</v>
      </c>
      <c r="E83" s="60">
        <f>-SUM('[8]3b - Schools Block'!E28-'[8]6 - Income &amp; Expenditure'!G375-'[8]6 - Income &amp; Expenditure'!G386)*8%</f>
        <v>-132162.29337614644</v>
      </c>
      <c r="F83" s="60">
        <f>-SUM('[8]3b - Schools Block'!F28-'[8]6 - Income &amp; Expenditure'!H375-'[8]6 - Income &amp; Expenditure'!H386)*8%</f>
        <v>-132410.35924302717</v>
      </c>
      <c r="G83" s="59">
        <f>-SUM('[8]3b - Schools Block'!G28-'[8]6 - Income &amp; Expenditure'!I375-'[8]6 - Income &amp; Expenditure'!I386)*8%</f>
        <v>-133345.42676444625</v>
      </c>
      <c r="I83" s="2"/>
    </row>
    <row r="84" spans="1:9" ht="13.8" thickBot="1" x14ac:dyDescent="0.3">
      <c r="A84" s="58" t="s">
        <v>44</v>
      </c>
      <c r="B84" s="57"/>
      <c r="C84" s="56">
        <f>-SUM('[8]3b - Schools Block'!C28-'[8]6 - Income &amp; Expenditure'!E375-'[8]6 - Income &amp; Expenditure'!E380-'[8]6 - Income &amp; Expenditure'!E386)*5%</f>
        <v>-81863.354000000007</v>
      </c>
      <c r="D84" s="56">
        <f>-SUM('[8]3b - Schools Block'!D28-'[8]6 - Income &amp; Expenditure'!F375-'[8]6 - Income &amp; Expenditure'!F380-'[8]6 - Income &amp; Expenditure'!F386)*5%</f>
        <v>-82173.400000000009</v>
      </c>
      <c r="E84" s="56">
        <f>-SUM('[8]3b - Schools Block'!E28-'[8]6 - Income &amp; Expenditure'!G375-'[8]6 - Income &amp; Expenditure'!G380-'[8]6 - Income &amp; Expenditure'!G386)*5%</f>
        <v>-82601.433360091527</v>
      </c>
      <c r="F84" s="56">
        <f>-SUM('[8]3b - Schools Block'!F28-'[8]6 - Income &amp; Expenditure'!H375-'[8]6 - Income &amp; Expenditure'!H380-'[8]6 - Income &amp; Expenditure'!H386)*5%</f>
        <v>-82756.47452689198</v>
      </c>
      <c r="G84" s="55">
        <f>-SUM('[8]3b - Schools Block'!G28-'[8]6 - Income &amp; Expenditure'!I375-'[8]6 - Income &amp; Expenditure'!I380-'[8]6 - Income &amp; Expenditure'!I386)*5%</f>
        <v>-83340.891727778915</v>
      </c>
      <c r="I84" s="2"/>
    </row>
    <row r="85" spans="1:9" ht="13.8" thickBot="1" x14ac:dyDescent="0.3">
      <c r="C85" s="54"/>
      <c r="I85" s="2"/>
    </row>
    <row r="86" spans="1:9" x14ac:dyDescent="0.25">
      <c r="A86" s="15" t="s">
        <v>43</v>
      </c>
      <c r="B86" s="14" t="s">
        <v>4</v>
      </c>
      <c r="C86" s="14" t="s">
        <v>4</v>
      </c>
      <c r="D86" s="14" t="s">
        <v>4</v>
      </c>
      <c r="E86" s="14" t="s">
        <v>4</v>
      </c>
      <c r="F86" s="14" t="s">
        <v>4</v>
      </c>
      <c r="G86" s="13" t="s">
        <v>4</v>
      </c>
      <c r="I86" s="2"/>
    </row>
    <row r="87" spans="1:9" x14ac:dyDescent="0.25">
      <c r="A87" s="45"/>
      <c r="B87" s="41"/>
      <c r="C87" s="42"/>
      <c r="D87" s="42"/>
      <c r="E87" s="42"/>
      <c r="F87" s="42"/>
      <c r="G87" s="43"/>
      <c r="I87" s="2"/>
    </row>
    <row r="88" spans="1:9" x14ac:dyDescent="0.25">
      <c r="A88" s="19" t="s">
        <v>17</v>
      </c>
      <c r="B88" s="44"/>
      <c r="C88" s="42"/>
      <c r="D88" s="42"/>
      <c r="E88" s="42"/>
      <c r="F88" s="42"/>
      <c r="G88" s="43"/>
      <c r="I88" s="2"/>
    </row>
    <row r="89" spans="1:9" x14ac:dyDescent="0.25">
      <c r="A89" s="12" t="s">
        <v>3</v>
      </c>
      <c r="B89" s="42">
        <f>'[8]7 - Pupil Premium FSM'!F13</f>
        <v>-11513</v>
      </c>
      <c r="C89" s="42">
        <f>'[8]7 - Pupil Premium FSM'!G13</f>
        <v>-11916.190000000002</v>
      </c>
      <c r="D89" s="42">
        <f>'[8]7 - Pupil Premium FSM'!H13</f>
        <v>-12841.140000000014</v>
      </c>
      <c r="E89" s="42">
        <f>'[8]7 - Pupil Premium FSM'!I13</f>
        <v>-11703.603448477894</v>
      </c>
      <c r="F89" s="42">
        <f>'[8]7 - Pupil Premium FSM'!J13</f>
        <v>-11873.946399709821</v>
      </c>
      <c r="G89" s="43">
        <f>'[8]7 - Pupil Premium FSM'!K13</f>
        <v>-8193.7269542815338</v>
      </c>
      <c r="I89" s="2"/>
    </row>
    <row r="90" spans="1:9" x14ac:dyDescent="0.25">
      <c r="A90" s="12" t="s">
        <v>41</v>
      </c>
      <c r="B90" s="16">
        <f>'[8]7 - Pupil Premium FSM'!F14</f>
        <v>-112185</v>
      </c>
      <c r="C90" s="16">
        <f>'[8]7 - Pupil Premium FSM'!G14</f>
        <v>-129495</v>
      </c>
      <c r="D90" s="16">
        <f>'[8]7 - Pupil Premium FSM'!H14</f>
        <v>-129495</v>
      </c>
      <c r="E90" s="16">
        <f>'[8]7 - Pupil Premium FSM'!I14</f>
        <v>-130950</v>
      </c>
      <c r="F90" s="16">
        <f>'[8]7 - Pupil Premium FSM'!J14</f>
        <v>-130950</v>
      </c>
      <c r="G90" s="43">
        <f>'[8]7 - Pupil Premium FSM'!K14</f>
        <v>-132405</v>
      </c>
      <c r="I90" s="2"/>
    </row>
    <row r="91" spans="1:9" x14ac:dyDescent="0.25">
      <c r="A91" s="12" t="s">
        <v>42</v>
      </c>
      <c r="B91" s="26">
        <f t="shared" ref="B91:G91" si="17">SUM(B89:B90)</f>
        <v>-123698</v>
      </c>
      <c r="C91" s="26">
        <f t="shared" si="17"/>
        <v>-141411.19</v>
      </c>
      <c r="D91" s="26">
        <f t="shared" si="17"/>
        <v>-142336.14000000001</v>
      </c>
      <c r="E91" s="26">
        <f t="shared" si="17"/>
        <v>-142653.60344847789</v>
      </c>
      <c r="F91" s="26">
        <f t="shared" si="17"/>
        <v>-142823.94639970982</v>
      </c>
      <c r="G91" s="25">
        <f t="shared" si="17"/>
        <v>-140598.72695428153</v>
      </c>
      <c r="I91" s="2"/>
    </row>
    <row r="92" spans="1:9" x14ac:dyDescent="0.25">
      <c r="A92" s="12"/>
      <c r="B92" s="40"/>
      <c r="C92" s="40"/>
      <c r="D92" s="40"/>
      <c r="E92" s="40"/>
      <c r="F92" s="40"/>
      <c r="G92" s="39"/>
      <c r="H92" s="2"/>
      <c r="I92" s="2"/>
    </row>
    <row r="93" spans="1:9" x14ac:dyDescent="0.25">
      <c r="A93" s="19" t="s">
        <v>6</v>
      </c>
      <c r="B93" s="40"/>
      <c r="C93" s="40"/>
      <c r="D93" s="40"/>
      <c r="E93" s="40"/>
      <c r="F93" s="40"/>
      <c r="G93" s="39"/>
      <c r="H93" s="2"/>
      <c r="I93" s="2"/>
    </row>
    <row r="94" spans="1:9" x14ac:dyDescent="0.25">
      <c r="A94" s="12" t="s">
        <v>41</v>
      </c>
      <c r="B94" s="16">
        <f>'[8]7 - Pupil Premium FSM'!F198</f>
        <v>111781.81</v>
      </c>
      <c r="C94" s="16">
        <f>'[8]7 - Pupil Premium FSM'!G198</f>
        <v>128570.04999999999</v>
      </c>
      <c r="D94" s="16">
        <f>'[8]7 - Pupil Premium FSM'!H198</f>
        <v>130632.53655152212</v>
      </c>
      <c r="E94" s="16">
        <f>'[8]7 - Pupil Premium FSM'!I198</f>
        <v>130779.65704876807</v>
      </c>
      <c r="F94" s="16">
        <f>'[8]7 - Pupil Premium FSM'!J198</f>
        <v>134630.21944542829</v>
      </c>
      <c r="G94" s="23">
        <f>'[8]7 - Pupil Premium FSM'!K198</f>
        <v>139613.7246317828</v>
      </c>
      <c r="H94" s="2"/>
      <c r="I94" s="2"/>
    </row>
    <row r="95" spans="1:9" x14ac:dyDescent="0.25">
      <c r="A95" s="12" t="s">
        <v>24</v>
      </c>
      <c r="B95" s="16">
        <f>'[8]7 - Pupil Premium FSM'!F201</f>
        <v>0</v>
      </c>
      <c r="C95" s="16">
        <f>'[8]7 - Pupil Premium FSM'!G201</f>
        <v>0</v>
      </c>
      <c r="D95" s="16">
        <f>'[8]7 - Pupil Premium FSM'!H201</f>
        <v>0</v>
      </c>
      <c r="E95" s="16">
        <f>'[8]7 - Pupil Premium FSM'!I201</f>
        <v>0</v>
      </c>
      <c r="F95" s="16">
        <f>'[8]7 - Pupil Premium FSM'!J201</f>
        <v>0</v>
      </c>
      <c r="G95" s="23">
        <f>'[8]7 - Pupil Premium FSM'!K201</f>
        <v>0</v>
      </c>
      <c r="H95" s="2"/>
      <c r="I95" s="2"/>
    </row>
    <row r="96" spans="1:9" x14ac:dyDescent="0.25">
      <c r="A96" s="12"/>
      <c r="B96" s="16"/>
      <c r="C96" s="16"/>
      <c r="D96" s="16"/>
      <c r="E96" s="16"/>
      <c r="F96" s="16"/>
      <c r="G96" s="23"/>
      <c r="H96" s="2"/>
      <c r="I96" s="2"/>
    </row>
    <row r="97" spans="1:9" ht="13.8" thickBot="1" x14ac:dyDescent="0.3">
      <c r="A97" s="6" t="s">
        <v>0</v>
      </c>
      <c r="B97" s="4">
        <f>'[8]7 - Pupil Premium FSM'!F202</f>
        <v>-11916.190000000002</v>
      </c>
      <c r="C97" s="5">
        <f>'[8]7 - Pupil Premium FSM'!G202</f>
        <v>-12841.140000000014</v>
      </c>
      <c r="D97" s="4">
        <f>'[8]7 - Pupil Premium FSM'!H202</f>
        <v>-11703.603448477894</v>
      </c>
      <c r="E97" s="4">
        <f>'[8]7 - Pupil Premium FSM'!I202</f>
        <v>-11873.946399709821</v>
      </c>
      <c r="F97" s="4">
        <f>'[8]7 - Pupil Premium FSM'!J202</f>
        <v>-8193.7269542815338</v>
      </c>
      <c r="G97" s="3">
        <f>'[8]7 - Pupil Premium FSM'!K202</f>
        <v>-985.00232249873807</v>
      </c>
      <c r="H97" s="2" t="s">
        <v>9</v>
      </c>
      <c r="I97" s="2"/>
    </row>
    <row r="98" spans="1:9" ht="13.8" thickBot="1" x14ac:dyDescent="0.3">
      <c r="A98" s="18"/>
      <c r="B98" s="11"/>
      <c r="C98" s="11"/>
      <c r="D98" s="11"/>
      <c r="E98" s="11"/>
      <c r="F98" s="11"/>
      <c r="G98" s="11"/>
      <c r="H98" s="2"/>
      <c r="I98" s="2"/>
    </row>
    <row r="99" spans="1:9" x14ac:dyDescent="0.25">
      <c r="A99" s="15" t="s">
        <v>40</v>
      </c>
      <c r="B99" s="14" t="s">
        <v>4</v>
      </c>
      <c r="C99" s="14" t="s">
        <v>4</v>
      </c>
      <c r="D99" s="14" t="s">
        <v>4</v>
      </c>
      <c r="E99" s="14" t="s">
        <v>4</v>
      </c>
      <c r="F99" s="14" t="s">
        <v>4</v>
      </c>
      <c r="G99" s="13" t="s">
        <v>4</v>
      </c>
      <c r="H99" s="2"/>
      <c r="I99" s="2"/>
    </row>
    <row r="100" spans="1:9" x14ac:dyDescent="0.25">
      <c r="A100" s="45"/>
      <c r="B100" s="41"/>
      <c r="C100" s="42"/>
      <c r="D100" s="42"/>
      <c r="E100" s="42"/>
      <c r="F100" s="42"/>
      <c r="G100" s="43"/>
      <c r="I100" s="2"/>
    </row>
    <row r="101" spans="1:9" x14ac:dyDescent="0.25">
      <c r="A101" s="19" t="s">
        <v>17</v>
      </c>
      <c r="B101" s="44"/>
      <c r="C101" s="42"/>
      <c r="D101" s="42"/>
      <c r="E101" s="42"/>
      <c r="F101" s="42"/>
      <c r="G101" s="43"/>
      <c r="H101" s="2"/>
      <c r="I101" s="2"/>
    </row>
    <row r="102" spans="1:9" x14ac:dyDescent="0.25">
      <c r="A102" s="12" t="s">
        <v>3</v>
      </c>
      <c r="B102" s="42">
        <f>'[8]7a - Pupil Premium Service'!F11</f>
        <v>-9</v>
      </c>
      <c r="C102" s="42">
        <f>'[8]7a - Pupil Premium Service'!G11</f>
        <v>-329</v>
      </c>
      <c r="D102" s="42">
        <f>'[8]7a - Pupil Premium Service'!H11</f>
        <v>0</v>
      </c>
      <c r="E102" s="42">
        <f>'[8]7a - Pupil Premium Service'!I11</f>
        <v>-335</v>
      </c>
      <c r="F102" s="42">
        <f>'[8]7a - Pupil Premium Service'!J11</f>
        <v>-670</v>
      </c>
      <c r="G102" s="43">
        <f>'[8]7a - Pupil Premium Service'!K11</f>
        <v>-1005</v>
      </c>
      <c r="I102" s="2"/>
    </row>
    <row r="103" spans="1:9" x14ac:dyDescent="0.25">
      <c r="A103" s="12" t="s">
        <v>38</v>
      </c>
      <c r="B103" s="42">
        <f>'[8]7a - Pupil Premium Service'!F12</f>
        <v>-320</v>
      </c>
      <c r="C103" s="42">
        <f>'[8]7a - Pupil Premium Service'!G12</f>
        <v>-670</v>
      </c>
      <c r="D103" s="42">
        <f>'[8]7a - Pupil Premium Service'!H12</f>
        <v>-335</v>
      </c>
      <c r="E103" s="42">
        <f>'[8]7a - Pupil Premium Service'!I12</f>
        <v>-335</v>
      </c>
      <c r="F103" s="42">
        <f>'[8]7a - Pupil Premium Service'!J12</f>
        <v>-335</v>
      </c>
      <c r="G103" s="43">
        <f>'[8]7a - Pupil Premium Service'!K12</f>
        <v>-335</v>
      </c>
      <c r="I103" s="2"/>
    </row>
    <row r="104" spans="1:9" x14ac:dyDescent="0.25">
      <c r="A104" s="12" t="s">
        <v>39</v>
      </c>
      <c r="B104" s="26">
        <f t="shared" ref="B104:G104" si="18">SUM(B102:B103)</f>
        <v>-329</v>
      </c>
      <c r="C104" s="26">
        <f t="shared" si="18"/>
        <v>-999</v>
      </c>
      <c r="D104" s="26">
        <f t="shared" si="18"/>
        <v>-335</v>
      </c>
      <c r="E104" s="26">
        <f t="shared" si="18"/>
        <v>-670</v>
      </c>
      <c r="F104" s="26">
        <f t="shared" si="18"/>
        <v>-1005</v>
      </c>
      <c r="G104" s="25">
        <f t="shared" si="18"/>
        <v>-1340</v>
      </c>
      <c r="I104" s="2"/>
    </row>
    <row r="105" spans="1:9" x14ac:dyDescent="0.25">
      <c r="A105" s="12"/>
      <c r="B105" s="40"/>
      <c r="C105" s="40"/>
      <c r="D105" s="40"/>
      <c r="E105" s="40"/>
      <c r="F105" s="40"/>
      <c r="G105" s="39"/>
      <c r="H105" s="2"/>
      <c r="I105" s="2"/>
    </row>
    <row r="106" spans="1:9" x14ac:dyDescent="0.25">
      <c r="A106" s="19" t="s">
        <v>6</v>
      </c>
      <c r="B106" s="40"/>
      <c r="C106" s="40"/>
      <c r="D106" s="40"/>
      <c r="E106" s="40"/>
      <c r="F106" s="40"/>
      <c r="G106" s="39"/>
      <c r="H106" s="2"/>
      <c r="I106" s="2"/>
    </row>
    <row r="107" spans="1:9" x14ac:dyDescent="0.25">
      <c r="A107" s="12" t="s">
        <v>38</v>
      </c>
      <c r="B107" s="16">
        <f>'[8]7a - Pupil Premium Service'!F196</f>
        <v>0</v>
      </c>
      <c r="C107" s="16">
        <f>'[8]7a - Pupil Premium Service'!G196</f>
        <v>999</v>
      </c>
      <c r="D107" s="16">
        <f>'[8]7a - Pupil Premium Service'!H196</f>
        <v>0</v>
      </c>
      <c r="E107" s="16">
        <f>'[8]7a - Pupil Premium Service'!I196</f>
        <v>0</v>
      </c>
      <c r="F107" s="16">
        <f>'[8]7a - Pupil Premium Service'!J196</f>
        <v>0</v>
      </c>
      <c r="G107" s="23">
        <f>'[8]7a - Pupil Premium Service'!K196</f>
        <v>0</v>
      </c>
      <c r="H107" s="2"/>
      <c r="I107" s="2"/>
    </row>
    <row r="108" spans="1:9" x14ac:dyDescent="0.25">
      <c r="A108" s="12" t="s">
        <v>24</v>
      </c>
      <c r="B108" s="16">
        <f>'[8]7a - Pupil Premium Service'!F199</f>
        <v>0</v>
      </c>
      <c r="C108" s="16">
        <f>'[8]7a - Pupil Premium Service'!G199</f>
        <v>0</v>
      </c>
      <c r="D108" s="16">
        <f>'[8]7a - Pupil Premium Service'!H199</f>
        <v>0</v>
      </c>
      <c r="E108" s="16">
        <f>'[8]7a - Pupil Premium Service'!I199</f>
        <v>0</v>
      </c>
      <c r="F108" s="16">
        <f>'[8]7a - Pupil Premium Service'!J199</f>
        <v>0</v>
      </c>
      <c r="G108" s="23">
        <f>'[8]7a - Pupil Premium Service'!K199</f>
        <v>0</v>
      </c>
      <c r="H108" s="2"/>
      <c r="I108" s="2"/>
    </row>
    <row r="109" spans="1:9" x14ac:dyDescent="0.25">
      <c r="A109" s="12"/>
      <c r="B109" s="16"/>
      <c r="C109" s="16"/>
      <c r="D109" s="16"/>
      <c r="E109" s="16"/>
      <c r="F109" s="16"/>
      <c r="G109" s="23"/>
      <c r="H109" s="2"/>
      <c r="I109" s="2"/>
    </row>
    <row r="110" spans="1:9" ht="13.8" thickBot="1" x14ac:dyDescent="0.3">
      <c r="A110" s="6" t="s">
        <v>0</v>
      </c>
      <c r="B110" s="4">
        <f>'[8]7a - Pupil Premium Service'!F200</f>
        <v>-329</v>
      </c>
      <c r="C110" s="5">
        <f>'[8]7a - Pupil Premium Service'!G200</f>
        <v>0</v>
      </c>
      <c r="D110" s="4">
        <f>'[8]7a - Pupil Premium Service'!H200</f>
        <v>-335</v>
      </c>
      <c r="E110" s="4">
        <f>'[8]7a - Pupil Premium Service'!I200</f>
        <v>-670</v>
      </c>
      <c r="F110" s="4">
        <f>'[8]7a - Pupil Premium Service'!J200</f>
        <v>-1005</v>
      </c>
      <c r="G110" s="3">
        <f>'[8]7a - Pupil Premium Service'!K200</f>
        <v>-1340</v>
      </c>
      <c r="H110" s="2" t="s">
        <v>9</v>
      </c>
      <c r="I110" s="2"/>
    </row>
    <row r="111" spans="1:9" ht="13.8" thickBot="1" x14ac:dyDescent="0.3">
      <c r="A111" s="12"/>
      <c r="B111" s="11"/>
      <c r="C111" s="53"/>
      <c r="D111" s="11"/>
      <c r="E111" s="11"/>
      <c r="F111" s="11"/>
      <c r="G111" s="11"/>
      <c r="H111" s="2"/>
      <c r="I111" s="2"/>
    </row>
    <row r="112" spans="1:9" x14ac:dyDescent="0.25">
      <c r="A112" s="15" t="s">
        <v>37</v>
      </c>
      <c r="B112" s="14" t="s">
        <v>4</v>
      </c>
      <c r="C112" s="14" t="s">
        <v>4</v>
      </c>
      <c r="D112" s="14" t="s">
        <v>4</v>
      </c>
      <c r="E112" s="14" t="s">
        <v>4</v>
      </c>
      <c r="F112" s="14" t="s">
        <v>4</v>
      </c>
      <c r="G112" s="13" t="s">
        <v>4</v>
      </c>
      <c r="H112" s="2"/>
      <c r="I112" s="2"/>
    </row>
    <row r="113" spans="1:9" x14ac:dyDescent="0.25">
      <c r="A113" s="45"/>
      <c r="B113" s="41"/>
      <c r="C113" s="42"/>
      <c r="D113" s="42"/>
      <c r="E113" s="42"/>
      <c r="F113" s="42"/>
      <c r="G113" s="43"/>
      <c r="I113" s="2"/>
    </row>
    <row r="114" spans="1:9" x14ac:dyDescent="0.25">
      <c r="A114" s="19" t="s">
        <v>17</v>
      </c>
      <c r="B114" s="44"/>
      <c r="C114" s="42"/>
      <c r="D114" s="42"/>
      <c r="E114" s="42"/>
      <c r="F114" s="42"/>
      <c r="G114" s="43"/>
      <c r="H114" s="2"/>
      <c r="I114" s="2"/>
    </row>
    <row r="115" spans="1:9" x14ac:dyDescent="0.25">
      <c r="A115" s="12" t="s">
        <v>3</v>
      </c>
      <c r="B115" s="42">
        <f>'[8]7b - Pupil Premium LAC'!F11</f>
        <v>-5120</v>
      </c>
      <c r="C115" s="42">
        <f>'[8]7b - Pupil Premium LAC'!G11</f>
        <v>-6942</v>
      </c>
      <c r="D115" s="42">
        <f>'[8]7b - Pupil Premium LAC'!H11</f>
        <v>-929</v>
      </c>
      <c r="E115" s="42">
        <f>'[8]7b - Pupil Premium LAC'!I11</f>
        <v>-28.272540369230228</v>
      </c>
      <c r="F115" s="42">
        <f>'[8]7b - Pupil Premium LAC'!J11</f>
        <v>-4328.2725403692302</v>
      </c>
      <c r="G115" s="43">
        <f>'[8]7b - Pupil Premium LAC'!K11</f>
        <v>-7928.2725403692311</v>
      </c>
      <c r="I115" s="2"/>
    </row>
    <row r="116" spans="1:9" x14ac:dyDescent="0.25">
      <c r="A116" s="12" t="s">
        <v>32</v>
      </c>
      <c r="B116" s="42">
        <f>'[8]7b - Pupil Premium LAC'!F12</f>
        <v>-4000</v>
      </c>
      <c r="C116" s="42">
        <f>'[8]7b - Pupil Premium LAC'!G12</f>
        <v>-6000</v>
      </c>
      <c r="D116" s="42">
        <f>'[8]7b - Pupil Premium LAC'!H12</f>
        <v>-6000</v>
      </c>
      <c r="E116" s="42">
        <f>'[8]7b - Pupil Premium LAC'!I12</f>
        <v>-5000</v>
      </c>
      <c r="F116" s="42">
        <f>'[8]7b - Pupil Premium LAC'!J12</f>
        <v>-5000</v>
      </c>
      <c r="G116" s="43">
        <f>'[8]7b - Pupil Premium LAC'!K12</f>
        <v>-4000</v>
      </c>
      <c r="I116" s="2"/>
    </row>
    <row r="117" spans="1:9" x14ac:dyDescent="0.25">
      <c r="A117" s="12" t="s">
        <v>36</v>
      </c>
      <c r="B117" s="42">
        <f>'[8]7b - Pupil Premium LAC'!F13</f>
        <v>-6996</v>
      </c>
      <c r="C117" s="42">
        <f>'[8]7b - Pupil Premium LAC'!G13</f>
        <v>0</v>
      </c>
      <c r="D117" s="42">
        <f>'[8]7b - Pupil Premium LAC'!H13</f>
        <v>0</v>
      </c>
      <c r="E117" s="42">
        <f>'[8]7b - Pupil Premium LAC'!I13</f>
        <v>0</v>
      </c>
      <c r="F117" s="42">
        <f>'[8]7b - Pupil Premium LAC'!J13</f>
        <v>0</v>
      </c>
      <c r="G117" s="43">
        <f>'[8]7b - Pupil Premium LAC'!K13</f>
        <v>0</v>
      </c>
      <c r="I117" s="2"/>
    </row>
    <row r="118" spans="1:9" x14ac:dyDescent="0.25">
      <c r="A118" s="12" t="s">
        <v>35</v>
      </c>
      <c r="B118" s="16">
        <f>'[8]7b - Pupil Premium LAC'!F19</f>
        <v>0</v>
      </c>
      <c r="C118" s="16">
        <f>'[8]7b - Pupil Premium LAC'!G19</f>
        <v>0</v>
      </c>
      <c r="D118" s="16">
        <f>'[8]7b - Pupil Premium LAC'!H19</f>
        <v>0</v>
      </c>
      <c r="E118" s="16">
        <f>'[8]7b - Pupil Premium LAC'!I19</f>
        <v>0</v>
      </c>
      <c r="F118" s="16">
        <f>'[8]7b - Pupil Premium LAC'!J19</f>
        <v>0</v>
      </c>
      <c r="G118" s="43">
        <f>'[8]7b - Pupil Premium LAC'!K19</f>
        <v>0</v>
      </c>
      <c r="I118" s="2"/>
    </row>
    <row r="119" spans="1:9" x14ac:dyDescent="0.25">
      <c r="A119" s="12" t="s">
        <v>34</v>
      </c>
      <c r="B119" s="16">
        <f>'[8]7b - Pupil Premium LAC'!F14</f>
        <v>-342</v>
      </c>
      <c r="C119" s="16">
        <f>'[8]7b - Pupil Premium LAC'!G14</f>
        <v>0</v>
      </c>
      <c r="D119" s="16">
        <f>'[8]7b - Pupil Premium LAC'!H14</f>
        <v>0</v>
      </c>
      <c r="E119" s="16">
        <f>'[8]7b - Pupil Premium LAC'!I14</f>
        <v>0</v>
      </c>
      <c r="F119" s="16">
        <f>'[8]7b - Pupil Premium LAC'!J14</f>
        <v>0</v>
      </c>
      <c r="G119" s="43">
        <f>'[8]7b - Pupil Premium LAC'!K14</f>
        <v>0</v>
      </c>
      <c r="I119" s="2"/>
    </row>
    <row r="120" spans="1:9" x14ac:dyDescent="0.25">
      <c r="A120" s="12" t="s">
        <v>33</v>
      </c>
      <c r="B120" s="26">
        <f>'[8]7b - Pupil Premium LAC'!F22</f>
        <v>-16458</v>
      </c>
      <c r="C120" s="26">
        <f>'[8]7b - Pupil Premium LAC'!G22</f>
        <v>-12942</v>
      </c>
      <c r="D120" s="26">
        <f>'[8]7b - Pupil Premium LAC'!H22</f>
        <v>-6929</v>
      </c>
      <c r="E120" s="26">
        <f>'[8]7b - Pupil Premium LAC'!I22</f>
        <v>-5028.2725403692302</v>
      </c>
      <c r="F120" s="26">
        <f>'[8]7b - Pupil Premium LAC'!J22</f>
        <v>-9328.2725403692311</v>
      </c>
      <c r="G120" s="25">
        <f>'[8]7b - Pupil Premium LAC'!K22</f>
        <v>-11928.272540369231</v>
      </c>
      <c r="H120" s="2"/>
      <c r="I120" s="2"/>
    </row>
    <row r="121" spans="1:9" x14ac:dyDescent="0.25">
      <c r="A121" s="12"/>
      <c r="B121" s="40"/>
      <c r="C121" s="40"/>
      <c r="D121" s="40"/>
      <c r="E121" s="40"/>
      <c r="F121" s="40"/>
      <c r="G121" s="39"/>
      <c r="H121" s="2"/>
      <c r="I121" s="2"/>
    </row>
    <row r="122" spans="1:9" x14ac:dyDescent="0.25">
      <c r="A122" s="19" t="s">
        <v>6</v>
      </c>
      <c r="B122" s="40"/>
      <c r="C122" s="40"/>
      <c r="D122" s="40"/>
      <c r="E122" s="40"/>
      <c r="F122" s="40"/>
      <c r="G122" s="39"/>
      <c r="H122" s="2"/>
      <c r="I122" s="2"/>
    </row>
    <row r="123" spans="1:9" x14ac:dyDescent="0.25">
      <c r="A123" s="12" t="s">
        <v>32</v>
      </c>
      <c r="B123" s="16">
        <f>'[8]7b - Pupil Premium LAC'!F205</f>
        <v>9516</v>
      </c>
      <c r="C123" s="16">
        <f>'[8]7b - Pupil Premium LAC'!G205</f>
        <v>12013</v>
      </c>
      <c r="D123" s="16">
        <f>'[8]7b - Pupil Premium LAC'!H205</f>
        <v>6900.7274596307698</v>
      </c>
      <c r="E123" s="16">
        <f>'[8]7b - Pupil Premium LAC'!I205</f>
        <v>700</v>
      </c>
      <c r="F123" s="16">
        <f>'[8]7b - Pupil Premium LAC'!J205</f>
        <v>1400</v>
      </c>
      <c r="G123" s="23">
        <f>'[8]7b - Pupil Premium LAC'!K205</f>
        <v>700</v>
      </c>
      <c r="H123" s="2"/>
      <c r="I123" s="2"/>
    </row>
    <row r="124" spans="1:9" x14ac:dyDescent="0.25">
      <c r="A124" s="12" t="s">
        <v>24</v>
      </c>
      <c r="B124" s="16">
        <f>'[8]7b - Pupil Premium LAC'!F208</f>
        <v>0</v>
      </c>
      <c r="C124" s="16">
        <f>'[8]7b - Pupil Premium LAC'!G208</f>
        <v>0</v>
      </c>
      <c r="D124" s="16">
        <f>'[8]7b - Pupil Premium LAC'!H208</f>
        <v>0</v>
      </c>
      <c r="E124" s="16">
        <f>'[8]7b - Pupil Premium LAC'!I208</f>
        <v>0</v>
      </c>
      <c r="F124" s="16">
        <f>'[8]7b - Pupil Premium LAC'!J208</f>
        <v>0</v>
      </c>
      <c r="G124" s="23">
        <f>'[8]7b - Pupil Premium LAC'!K208</f>
        <v>0</v>
      </c>
      <c r="H124" s="2"/>
      <c r="I124" s="2"/>
    </row>
    <row r="125" spans="1:9" x14ac:dyDescent="0.25">
      <c r="A125" s="12"/>
      <c r="B125" s="16"/>
      <c r="C125" s="16"/>
      <c r="D125" s="16"/>
      <c r="E125" s="16"/>
      <c r="F125" s="16"/>
      <c r="G125" s="23"/>
      <c r="H125" s="2"/>
      <c r="I125" s="2"/>
    </row>
    <row r="126" spans="1:9" ht="13.8" thickBot="1" x14ac:dyDescent="0.3">
      <c r="A126" s="6" t="s">
        <v>0</v>
      </c>
      <c r="B126" s="4">
        <f>'[8]7b - Pupil Premium LAC'!F209</f>
        <v>-6942</v>
      </c>
      <c r="C126" s="5">
        <f>'[8]7b - Pupil Premium LAC'!G209</f>
        <v>-929</v>
      </c>
      <c r="D126" s="4">
        <f>'[8]7b - Pupil Premium LAC'!H209</f>
        <v>-28.272540369230228</v>
      </c>
      <c r="E126" s="4">
        <f>'[8]7b - Pupil Premium LAC'!I209</f>
        <v>-4328.2725403692302</v>
      </c>
      <c r="F126" s="4">
        <f>'[8]7b - Pupil Premium LAC'!J209</f>
        <v>-7928.2725403692311</v>
      </c>
      <c r="G126" s="3">
        <f>'[8]7b - Pupil Premium LAC'!K209</f>
        <v>-11228.272540369231</v>
      </c>
      <c r="H126" s="2" t="s">
        <v>9</v>
      </c>
      <c r="I126" s="2"/>
    </row>
    <row r="127" spans="1:9" ht="13.8" thickBot="1" x14ac:dyDescent="0.3">
      <c r="A127" s="12"/>
      <c r="B127" s="11"/>
      <c r="C127" s="53"/>
      <c r="D127" s="11"/>
      <c r="E127" s="11"/>
      <c r="F127" s="11"/>
      <c r="G127" s="11"/>
      <c r="H127" s="2"/>
      <c r="I127" s="2"/>
    </row>
    <row r="128" spans="1:9" x14ac:dyDescent="0.25">
      <c r="A128" s="15" t="s">
        <v>31</v>
      </c>
      <c r="B128" s="14" t="s">
        <v>4</v>
      </c>
      <c r="C128" s="14" t="s">
        <v>4</v>
      </c>
      <c r="D128" s="14" t="s">
        <v>4</v>
      </c>
      <c r="E128" s="14" t="s">
        <v>4</v>
      </c>
      <c r="F128" s="14" t="s">
        <v>4</v>
      </c>
      <c r="G128" s="13" t="s">
        <v>4</v>
      </c>
      <c r="H128" s="2"/>
      <c r="I128" s="2"/>
    </row>
    <row r="129" spans="1:9" x14ac:dyDescent="0.25">
      <c r="A129" s="45"/>
      <c r="B129" s="41"/>
      <c r="C129" s="42"/>
      <c r="D129" s="42"/>
      <c r="E129" s="42"/>
      <c r="F129" s="42"/>
      <c r="G129" s="43"/>
      <c r="I129" s="2"/>
    </row>
    <row r="130" spans="1:9" x14ac:dyDescent="0.25">
      <c r="A130" s="19" t="s">
        <v>17</v>
      </c>
      <c r="B130" s="44"/>
      <c r="C130" s="42"/>
      <c r="D130" s="42"/>
      <c r="E130" s="42"/>
      <c r="F130" s="42"/>
      <c r="G130" s="43"/>
      <c r="H130" s="2"/>
      <c r="I130" s="2"/>
    </row>
    <row r="131" spans="1:9" x14ac:dyDescent="0.25">
      <c r="A131" s="12" t="s">
        <v>3</v>
      </c>
      <c r="B131" s="42">
        <f>'[8]7c - Pupil Premium Post LAC'!F11</f>
        <v>-5412</v>
      </c>
      <c r="C131" s="42">
        <f>'[8]7c - Pupil Premium Post LAC'!G11</f>
        <v>-3974</v>
      </c>
      <c r="D131" s="42">
        <f>'[8]7c - Pupil Premium Post LAC'!H11</f>
        <v>-1707.5999999999995</v>
      </c>
      <c r="E131" s="42">
        <f>'[8]7c - Pupil Premium Post LAC'!I11</f>
        <v>-922.46637929334793</v>
      </c>
      <c r="F131" s="42">
        <f>'[8]7c - Pupil Premium Post LAC'!J11</f>
        <v>-814.22153708034693</v>
      </c>
      <c r="G131" s="23">
        <f>'[8]7c - Pupil Premium Post LAC'!K11</f>
        <v>-488.37296539988984</v>
      </c>
      <c r="I131" s="2"/>
    </row>
    <row r="132" spans="1:9" x14ac:dyDescent="0.25">
      <c r="A132" s="12" t="s">
        <v>29</v>
      </c>
      <c r="B132" s="42">
        <f>'[8]7c - Pupil Premium Post LAC'!F12</f>
        <v>-4820</v>
      </c>
      <c r="C132" s="42">
        <f>'[8]7c - Pupil Premium Post LAC'!G12</f>
        <v>-5060</v>
      </c>
      <c r="D132" s="42">
        <f>'[8]7c - Pupil Premium Post LAC'!H12</f>
        <v>-5060</v>
      </c>
      <c r="E132" s="42">
        <f>'[8]7c - Pupil Premium Post LAC'!I12</f>
        <v>-5060</v>
      </c>
      <c r="F132" s="42">
        <f>'[8]7c - Pupil Premium Post LAC'!J12</f>
        <v>-5060</v>
      </c>
      <c r="G132" s="23">
        <f>'[8]7c - Pupil Premium Post LAC'!K12</f>
        <v>-5060</v>
      </c>
      <c r="I132" s="2"/>
    </row>
    <row r="133" spans="1:9" x14ac:dyDescent="0.25">
      <c r="A133" s="12" t="s">
        <v>30</v>
      </c>
      <c r="B133" s="26">
        <f t="shared" ref="B133:G133" si="19">SUM(B131:B132)</f>
        <v>-10232</v>
      </c>
      <c r="C133" s="26">
        <f t="shared" si="19"/>
        <v>-9034</v>
      </c>
      <c r="D133" s="26">
        <f t="shared" si="19"/>
        <v>-6767.5999999999995</v>
      </c>
      <c r="E133" s="26">
        <f t="shared" si="19"/>
        <v>-5982.4663792933479</v>
      </c>
      <c r="F133" s="26">
        <f t="shared" si="19"/>
        <v>-5874.2215370803469</v>
      </c>
      <c r="G133" s="25">
        <f t="shared" si="19"/>
        <v>-5548.3729653998898</v>
      </c>
      <c r="I133" s="2"/>
    </row>
    <row r="134" spans="1:9" x14ac:dyDescent="0.25">
      <c r="A134" s="12"/>
      <c r="B134" s="40"/>
      <c r="C134" s="40"/>
      <c r="D134" s="40"/>
      <c r="E134" s="40"/>
      <c r="F134" s="40"/>
      <c r="G134" s="39"/>
      <c r="H134" s="2"/>
      <c r="I134" s="2"/>
    </row>
    <row r="135" spans="1:9" x14ac:dyDescent="0.25">
      <c r="A135" s="19" t="s">
        <v>6</v>
      </c>
      <c r="B135" s="40"/>
      <c r="C135" s="40"/>
      <c r="D135" s="40"/>
      <c r="E135" s="40"/>
      <c r="F135" s="40"/>
      <c r="G135" s="39"/>
      <c r="H135" s="2"/>
      <c r="I135" s="2"/>
    </row>
    <row r="136" spans="1:9" x14ac:dyDescent="0.25">
      <c r="A136" s="12" t="s">
        <v>29</v>
      </c>
      <c r="B136" s="16">
        <f>'[8]7c - Pupil Premium Post LAC'!F196</f>
        <v>6258</v>
      </c>
      <c r="C136" s="16">
        <f>'[8]7c - Pupil Premium Post LAC'!G196</f>
        <v>7326.4000000000005</v>
      </c>
      <c r="D136" s="16">
        <f>'[8]7c - Pupil Premium Post LAC'!H196</f>
        <v>5845.1336207066515</v>
      </c>
      <c r="E136" s="16">
        <f>'[8]7c - Pupil Premium Post LAC'!I196</f>
        <v>5168.244842213001</v>
      </c>
      <c r="F136" s="16">
        <f>'[8]7c - Pupil Premium Post LAC'!J196</f>
        <v>5385.8485716804571</v>
      </c>
      <c r="G136" s="23">
        <f>'[8]7c - Pupil Premium Post LAC'!K196</f>
        <v>4489.6932945110457</v>
      </c>
      <c r="H136" s="2"/>
      <c r="I136" s="2"/>
    </row>
    <row r="137" spans="1:9" x14ac:dyDescent="0.25">
      <c r="A137" s="12" t="s">
        <v>24</v>
      </c>
      <c r="B137" s="16">
        <f>'[8]7c - Pupil Premium Post LAC'!F199</f>
        <v>0</v>
      </c>
      <c r="C137" s="16">
        <f>'[8]7c - Pupil Premium Post LAC'!G199</f>
        <v>0</v>
      </c>
      <c r="D137" s="16">
        <f>'[8]7c - Pupil Premium Post LAC'!H199</f>
        <v>0</v>
      </c>
      <c r="E137" s="16">
        <f>'[8]7c - Pupil Premium Post LAC'!I199</f>
        <v>0</v>
      </c>
      <c r="F137" s="16">
        <f>'[8]7c - Pupil Premium Post LAC'!J199</f>
        <v>0</v>
      </c>
      <c r="G137" s="23">
        <f>'[8]7c - Pupil Premium Post LAC'!K199</f>
        <v>0</v>
      </c>
      <c r="H137" s="2"/>
      <c r="I137" s="2"/>
    </row>
    <row r="138" spans="1:9" x14ac:dyDescent="0.25">
      <c r="A138" s="12"/>
      <c r="B138" s="38"/>
      <c r="C138" s="38"/>
      <c r="D138" s="38"/>
      <c r="E138" s="38"/>
      <c r="F138" s="38"/>
      <c r="G138" s="37"/>
      <c r="H138" s="2"/>
      <c r="I138" s="2"/>
    </row>
    <row r="139" spans="1:9" ht="13.8" thickBot="1" x14ac:dyDescent="0.3">
      <c r="A139" s="6" t="s">
        <v>0</v>
      </c>
      <c r="B139" s="4">
        <f>'[8]7c - Pupil Premium Post LAC'!F200</f>
        <v>-3974</v>
      </c>
      <c r="C139" s="5">
        <f>'[8]7c - Pupil Premium Post LAC'!G200</f>
        <v>-1707.5999999999995</v>
      </c>
      <c r="D139" s="4">
        <f>'[8]7c - Pupil Premium Post LAC'!H200</f>
        <v>-922.46637929334793</v>
      </c>
      <c r="E139" s="4">
        <f>'[8]7c - Pupil Premium Post LAC'!I200</f>
        <v>-814.22153708034693</v>
      </c>
      <c r="F139" s="4">
        <f>'[8]7c - Pupil Premium Post LAC'!J200</f>
        <v>-488.37296539988984</v>
      </c>
      <c r="G139" s="3">
        <f>'[8]7c - Pupil Premium Post LAC'!K200</f>
        <v>-1058.6796708888442</v>
      </c>
      <c r="H139" s="2" t="s">
        <v>9</v>
      </c>
      <c r="I139" s="2"/>
    </row>
    <row r="140" spans="1:9" ht="13.8" thickBot="1" x14ac:dyDescent="0.3">
      <c r="A140" s="18"/>
      <c r="B140" s="11"/>
      <c r="C140" s="53"/>
      <c r="D140" s="11"/>
      <c r="E140" s="11"/>
      <c r="F140" s="11"/>
      <c r="G140" s="11"/>
      <c r="H140" s="2"/>
      <c r="I140" s="2"/>
    </row>
    <row r="141" spans="1:9" x14ac:dyDescent="0.25">
      <c r="A141" s="15" t="s">
        <v>28</v>
      </c>
      <c r="B141" s="14" t="s">
        <v>4</v>
      </c>
      <c r="C141" s="14" t="s">
        <v>4</v>
      </c>
      <c r="D141" s="14" t="s">
        <v>4</v>
      </c>
      <c r="E141" s="14" t="s">
        <v>4</v>
      </c>
      <c r="F141" s="14" t="s">
        <v>4</v>
      </c>
      <c r="G141" s="13" t="s">
        <v>4</v>
      </c>
      <c r="H141" s="2"/>
      <c r="I141" s="2"/>
    </row>
    <row r="142" spans="1:9" x14ac:dyDescent="0.25">
      <c r="A142" s="45"/>
      <c r="B142" s="41"/>
      <c r="C142" s="42"/>
      <c r="D142" s="42"/>
      <c r="E142" s="42"/>
      <c r="F142" s="42"/>
      <c r="G142" s="43"/>
      <c r="I142" s="2"/>
    </row>
    <row r="143" spans="1:9" x14ac:dyDescent="0.25">
      <c r="A143" s="19" t="s">
        <v>17</v>
      </c>
      <c r="B143" s="44"/>
      <c r="C143" s="42"/>
      <c r="D143" s="42"/>
      <c r="E143" s="42"/>
      <c r="F143" s="42"/>
      <c r="G143" s="43"/>
      <c r="H143" s="2"/>
      <c r="I143" s="2"/>
    </row>
    <row r="144" spans="1:9" x14ac:dyDescent="0.25">
      <c r="A144" s="12" t="s">
        <v>3</v>
      </c>
      <c r="B144" s="42">
        <f>'[8]7d - Pupil Premium EY'!F9</f>
        <v>0</v>
      </c>
      <c r="C144" s="42">
        <f>'[8]7d - Pupil Premium EY'!G9</f>
        <v>0</v>
      </c>
      <c r="D144" s="42">
        <f>'[8]7d - Pupil Premium EY'!H9</f>
        <v>0</v>
      </c>
      <c r="E144" s="42">
        <f>'[8]7d - Pupil Premium EY'!I9</f>
        <v>0</v>
      </c>
      <c r="F144" s="42">
        <f>'[8]7d - Pupil Premium EY'!J9</f>
        <v>0</v>
      </c>
      <c r="G144" s="23">
        <f>'[8]7d - Pupil Premium EY'!K9</f>
        <v>0</v>
      </c>
      <c r="I144" s="2"/>
    </row>
    <row r="145" spans="1:9" x14ac:dyDescent="0.25">
      <c r="A145" s="12" t="s">
        <v>27</v>
      </c>
      <c r="B145" s="16">
        <f>SUM('[8]7d - Pupil Premium EY'!F10:F21)</f>
        <v>0</v>
      </c>
      <c r="C145" s="16">
        <f>SUM('[8]7d - Pupil Premium EY'!G10:G21)</f>
        <v>0</v>
      </c>
      <c r="D145" s="16">
        <f>SUM('[8]7d - Pupil Premium EY'!H10:H21)</f>
        <v>0</v>
      </c>
      <c r="E145" s="16">
        <f>SUM('[8]7d - Pupil Premium EY'!I10:I21)</f>
        <v>0</v>
      </c>
      <c r="F145" s="16">
        <f>SUM('[8]7d - Pupil Premium EY'!J10:J21)</f>
        <v>0</v>
      </c>
      <c r="G145" s="23">
        <f>SUM('[8]7d - Pupil Premium EY'!K10:K21)</f>
        <v>0</v>
      </c>
      <c r="I145" s="2"/>
    </row>
    <row r="146" spans="1:9" x14ac:dyDescent="0.25">
      <c r="A146" s="12" t="s">
        <v>26</v>
      </c>
      <c r="B146" s="26">
        <f>SUM(B144:B145)</f>
        <v>0</v>
      </c>
      <c r="C146" s="26">
        <f t="shared" ref="C146:G146" si="20">SUM(C144:C145)</f>
        <v>0</v>
      </c>
      <c r="D146" s="26">
        <f t="shared" si="20"/>
        <v>0</v>
      </c>
      <c r="E146" s="26">
        <f t="shared" si="20"/>
        <v>0</v>
      </c>
      <c r="F146" s="26">
        <f t="shared" si="20"/>
        <v>0</v>
      </c>
      <c r="G146" s="25">
        <f t="shared" si="20"/>
        <v>0</v>
      </c>
      <c r="I146" s="2"/>
    </row>
    <row r="147" spans="1:9" x14ac:dyDescent="0.25">
      <c r="A147" s="12"/>
      <c r="B147" s="40"/>
      <c r="C147" s="40"/>
      <c r="D147" s="40"/>
      <c r="E147" s="40"/>
      <c r="F147" s="40"/>
      <c r="G147" s="39"/>
      <c r="I147" s="2"/>
    </row>
    <row r="148" spans="1:9" x14ac:dyDescent="0.25">
      <c r="A148" s="19" t="s">
        <v>6</v>
      </c>
      <c r="B148" s="40"/>
      <c r="C148" s="40"/>
      <c r="D148" s="40"/>
      <c r="E148" s="40"/>
      <c r="F148" s="40"/>
      <c r="G148" s="39"/>
      <c r="H148" s="2"/>
      <c r="I148" s="2"/>
    </row>
    <row r="149" spans="1:9" x14ac:dyDescent="0.25">
      <c r="A149" s="12" t="s">
        <v>25</v>
      </c>
      <c r="B149" s="16">
        <f>'[8]7d - Pupil Premium EY'!F205</f>
        <v>0</v>
      </c>
      <c r="C149" s="16">
        <f>'[8]7d - Pupil Premium EY'!G205</f>
        <v>0</v>
      </c>
      <c r="D149" s="16">
        <f>'[8]7d - Pupil Premium EY'!H205</f>
        <v>0</v>
      </c>
      <c r="E149" s="16">
        <f>'[8]7d - Pupil Premium EY'!I205</f>
        <v>0</v>
      </c>
      <c r="F149" s="16">
        <f>'[8]7d - Pupil Premium EY'!J205</f>
        <v>0</v>
      </c>
      <c r="G149" s="23">
        <f>'[8]7d - Pupil Premium EY'!K205</f>
        <v>0</v>
      </c>
      <c r="H149" s="2"/>
      <c r="I149" s="2"/>
    </row>
    <row r="150" spans="1:9" x14ac:dyDescent="0.25">
      <c r="A150" s="12" t="s">
        <v>24</v>
      </c>
      <c r="B150" s="16">
        <f>'[8]7d - Pupil Premium EY'!F208</f>
        <v>0</v>
      </c>
      <c r="C150" s="16">
        <f>'[8]7d - Pupil Premium EY'!G208</f>
        <v>0</v>
      </c>
      <c r="D150" s="16">
        <f>'[8]7d - Pupil Premium EY'!H208</f>
        <v>0</v>
      </c>
      <c r="E150" s="16">
        <f>'[8]7d - Pupil Premium EY'!I208</f>
        <v>0</v>
      </c>
      <c r="F150" s="16">
        <f>'[8]7d - Pupil Premium EY'!J208</f>
        <v>0</v>
      </c>
      <c r="G150" s="23">
        <f>'[8]7d - Pupil Premium EY'!K208</f>
        <v>0</v>
      </c>
      <c r="H150" s="2"/>
      <c r="I150" s="2"/>
    </row>
    <row r="151" spans="1:9" x14ac:dyDescent="0.25">
      <c r="A151" s="12"/>
      <c r="B151" s="38"/>
      <c r="C151" s="38"/>
      <c r="D151" s="38"/>
      <c r="E151" s="38"/>
      <c r="F151" s="38"/>
      <c r="G151" s="37"/>
      <c r="H151" s="2"/>
      <c r="I151" s="2"/>
    </row>
    <row r="152" spans="1:9" ht="13.8" thickBot="1" x14ac:dyDescent="0.3">
      <c r="A152" s="6" t="s">
        <v>0</v>
      </c>
      <c r="B152" s="4">
        <f>'[8]7d - Pupil Premium EY'!F209</f>
        <v>0</v>
      </c>
      <c r="C152" s="5">
        <f>'[8]7d - Pupil Premium EY'!G209</f>
        <v>0</v>
      </c>
      <c r="D152" s="4">
        <f>'[8]7d - Pupil Premium EY'!H209</f>
        <v>0</v>
      </c>
      <c r="E152" s="4">
        <f>'[8]7d - Pupil Premium EY'!I209</f>
        <v>0</v>
      </c>
      <c r="F152" s="4">
        <f>'[8]7d - Pupil Premium EY'!J209</f>
        <v>0</v>
      </c>
      <c r="G152" s="3">
        <f>'[8]7d - Pupil Premium EY'!K209</f>
        <v>0</v>
      </c>
      <c r="H152" s="2" t="s">
        <v>9</v>
      </c>
      <c r="I152" s="2"/>
    </row>
    <row r="153" spans="1:9" ht="13.8" thickBot="1" x14ac:dyDescent="0.3">
      <c r="A153" s="18"/>
      <c r="B153" s="11"/>
      <c r="C153" s="53"/>
      <c r="D153" s="11"/>
      <c r="E153" s="11"/>
      <c r="F153" s="11"/>
      <c r="G153" s="11"/>
      <c r="H153" s="2"/>
      <c r="I153" s="2"/>
    </row>
    <row r="154" spans="1:9" x14ac:dyDescent="0.25">
      <c r="A154" s="33" t="s">
        <v>23</v>
      </c>
      <c r="B154" s="14" t="s">
        <v>4</v>
      </c>
      <c r="C154" s="14" t="s">
        <v>4</v>
      </c>
      <c r="D154" s="14" t="s">
        <v>4</v>
      </c>
      <c r="E154" s="14" t="s">
        <v>4</v>
      </c>
      <c r="F154" s="14" t="s">
        <v>4</v>
      </c>
      <c r="G154" s="13" t="s">
        <v>4</v>
      </c>
      <c r="H154" s="2"/>
      <c r="I154" s="2"/>
    </row>
    <row r="155" spans="1:9" x14ac:dyDescent="0.25">
      <c r="A155" s="19"/>
      <c r="B155" s="11"/>
      <c r="C155" s="11"/>
      <c r="D155" s="11"/>
      <c r="E155" s="52"/>
      <c r="F155" s="11"/>
      <c r="G155" s="10"/>
      <c r="I155" s="2"/>
    </row>
    <row r="156" spans="1:9" x14ac:dyDescent="0.25">
      <c r="A156" s="20" t="s">
        <v>17</v>
      </c>
      <c r="B156" s="11"/>
      <c r="C156" s="35"/>
      <c r="D156" s="35"/>
      <c r="E156" s="51"/>
      <c r="F156" s="35"/>
      <c r="G156" s="34"/>
      <c r="H156" s="2"/>
      <c r="I156" s="2"/>
    </row>
    <row r="157" spans="1:9" ht="12.75" customHeight="1" x14ac:dyDescent="0.25">
      <c r="A157" s="12" t="s">
        <v>3</v>
      </c>
      <c r="B157" s="16">
        <f>'[8]8 - PE and Sport'!F11</f>
        <v>-7266</v>
      </c>
      <c r="C157" s="16">
        <f>'[8]8 - PE and Sport'!G11</f>
        <v>-1259</v>
      </c>
      <c r="D157" s="16">
        <f>'[8]8 - PE and Sport'!H11</f>
        <v>-522.66666666666788</v>
      </c>
      <c r="E157" s="16">
        <f>'[8]8 - PE and Sport'!I11</f>
        <v>-2532.6666666666715</v>
      </c>
      <c r="F157" s="16">
        <f>'[8]8 - PE and Sport'!J11</f>
        <v>-4767.2666666666701</v>
      </c>
      <c r="G157" s="23">
        <f>'[8]8 - PE and Sport'!K11</f>
        <v>-6720.9586666666728</v>
      </c>
      <c r="H157" s="2"/>
      <c r="I157" s="2"/>
    </row>
    <row r="158" spans="1:9" x14ac:dyDescent="0.25">
      <c r="A158" s="9" t="s">
        <v>11</v>
      </c>
      <c r="B158" s="35">
        <f>'[8]8 - PE and Sport'!F12</f>
        <v>-7767</v>
      </c>
      <c r="C158" s="35">
        <f>'[8]8 - PE and Sport'!G12</f>
        <v>-7767</v>
      </c>
      <c r="D158" s="35">
        <f>'[8]8 - PE and Sport'!H12</f>
        <v>-7783.3333333333339</v>
      </c>
      <c r="E158" s="35">
        <f>'[8]8 - PE and Sport'!I12</f>
        <v>-7783.3333333333339</v>
      </c>
      <c r="F158" s="35">
        <f>'[8]8 - PE and Sport'!J12</f>
        <v>-7783.3333333333339</v>
      </c>
      <c r="G158" s="34">
        <f>'[8]8 - PE and Sport'!K12</f>
        <v>-7783.3333333333339</v>
      </c>
      <c r="H158" s="2"/>
      <c r="I158" s="2"/>
    </row>
    <row r="159" spans="1:9" x14ac:dyDescent="0.25">
      <c r="A159" s="9" t="s">
        <v>10</v>
      </c>
      <c r="B159" s="35">
        <f>'[8]8 - PE and Sport'!F13</f>
        <v>-10879</v>
      </c>
      <c r="C159" s="35">
        <f>'[8]8 - PE and Sport'!G13</f>
        <v>-10896.666666666668</v>
      </c>
      <c r="D159" s="35">
        <f>'[8]8 - PE and Sport'!H13</f>
        <v>-10896.666666666668</v>
      </c>
      <c r="E159" s="35">
        <f>'[8]8 - PE and Sport'!I13</f>
        <v>-10896.666666666668</v>
      </c>
      <c r="F159" s="35">
        <f>'[8]8 - PE and Sport'!J13</f>
        <v>-10896.666666666668</v>
      </c>
      <c r="G159" s="34">
        <f>'[8]8 - PE and Sport'!K13</f>
        <v>-10896.666666666668</v>
      </c>
      <c r="H159" s="2"/>
      <c r="I159" s="2"/>
    </row>
    <row r="160" spans="1:9" x14ac:dyDescent="0.25">
      <c r="A160" s="9" t="str">
        <f>'[8]8 - PE and Sport'!B14</f>
        <v>Mini Closedown Surplus Adjustment</v>
      </c>
      <c r="B160" s="50">
        <f>'[8]8 - PE and Sport'!F14</f>
        <v>0</v>
      </c>
      <c r="C160" s="50">
        <f>'[8]8 - PE and Sport'!G14</f>
        <v>0</v>
      </c>
      <c r="D160" s="50">
        <f>'[8]8 - PE and Sport'!H14</f>
        <v>0</v>
      </c>
      <c r="E160" s="50">
        <f>'[8]8 - PE and Sport'!I14</f>
        <v>0</v>
      </c>
      <c r="F160" s="50">
        <f>'[8]8 - PE and Sport'!J14</f>
        <v>0</v>
      </c>
      <c r="G160" s="49">
        <f>'[8]8 - PE and Sport'!K14</f>
        <v>0</v>
      </c>
      <c r="H160" s="2"/>
      <c r="I160" s="2"/>
    </row>
    <row r="161" spans="1:9" x14ac:dyDescent="0.25">
      <c r="A161" s="20" t="s">
        <v>7</v>
      </c>
      <c r="B161" s="47">
        <f>'[8]8 - PE and Sport'!F15</f>
        <v>-25912</v>
      </c>
      <c r="C161" s="47">
        <f>'[8]8 - PE and Sport'!G15</f>
        <v>-19922.666666666668</v>
      </c>
      <c r="D161" s="47">
        <f>'[8]8 - PE and Sport'!H15</f>
        <v>-19202.666666666672</v>
      </c>
      <c r="E161" s="47">
        <f>'[8]8 - PE and Sport'!I15</f>
        <v>-21212.666666666672</v>
      </c>
      <c r="F161" s="47">
        <f>'[8]8 - PE and Sport'!J15</f>
        <v>-23447.26666666667</v>
      </c>
      <c r="G161" s="46">
        <f>'[8]8 - PE and Sport'!K15</f>
        <v>-25400.958666666673</v>
      </c>
      <c r="H161" s="2"/>
      <c r="I161" s="2"/>
    </row>
    <row r="162" spans="1:9" x14ac:dyDescent="0.25">
      <c r="A162" s="12"/>
      <c r="B162" s="35"/>
      <c r="C162" s="35"/>
      <c r="D162" s="35"/>
      <c r="E162" s="35"/>
      <c r="F162" s="35"/>
      <c r="G162" s="34"/>
      <c r="H162" s="2"/>
      <c r="I162" s="2"/>
    </row>
    <row r="163" spans="1:9" x14ac:dyDescent="0.25">
      <c r="A163" s="19" t="s">
        <v>6</v>
      </c>
      <c r="B163" s="35">
        <f>'[8]8 - PE and Sport'!F191</f>
        <v>24653</v>
      </c>
      <c r="C163" s="35">
        <f>'[8]8 - PE and Sport'!G191</f>
        <v>19400</v>
      </c>
      <c r="D163" s="35">
        <f>'[8]8 - PE and Sport'!H191</f>
        <v>16670</v>
      </c>
      <c r="E163" s="35">
        <f>'[8]8 - PE and Sport'!I191</f>
        <v>16445.400000000001</v>
      </c>
      <c r="F163" s="35">
        <f>'[8]8 - PE and Sport'!J191</f>
        <v>16726.307999999997</v>
      </c>
      <c r="G163" s="23">
        <f>'[8]8 - PE and Sport'!K191</f>
        <v>17012.834159999999</v>
      </c>
      <c r="H163" s="2"/>
      <c r="I163" s="2"/>
    </row>
    <row r="164" spans="1:9" x14ac:dyDescent="0.25">
      <c r="A164" s="19"/>
      <c r="B164" s="48"/>
      <c r="C164" s="48"/>
      <c r="D164" s="48"/>
      <c r="E164" s="48"/>
      <c r="F164" s="48"/>
      <c r="G164" s="37"/>
      <c r="H164" s="2"/>
      <c r="I164" s="2"/>
    </row>
    <row r="165" spans="1:9" ht="13.8" thickBot="1" x14ac:dyDescent="0.3">
      <c r="A165" s="6" t="s">
        <v>0</v>
      </c>
      <c r="B165" s="4">
        <f>'[8]8 - PE and Sport'!F193</f>
        <v>-1259</v>
      </c>
      <c r="C165" s="5">
        <f>'[8]8 - PE and Sport'!G193</f>
        <v>-522.66666666666788</v>
      </c>
      <c r="D165" s="4">
        <f>'[8]8 - PE and Sport'!H193</f>
        <v>-2532.6666666666715</v>
      </c>
      <c r="E165" s="4">
        <f>'[8]8 - PE and Sport'!I193</f>
        <v>-4767.2666666666701</v>
      </c>
      <c r="F165" s="4">
        <f>'[8]8 - PE and Sport'!J193</f>
        <v>-6720.9586666666728</v>
      </c>
      <c r="G165" s="3">
        <f>'[8]8 - PE and Sport'!K193</f>
        <v>-8388.1245066666743</v>
      </c>
      <c r="H165" s="2" t="s">
        <v>9</v>
      </c>
      <c r="I165" s="2"/>
    </row>
    <row r="166" spans="1:9" ht="13.8" thickBot="1" x14ac:dyDescent="0.3">
      <c r="A166" s="12"/>
      <c r="B166" s="11"/>
      <c r="C166" s="35"/>
      <c r="D166" s="35"/>
      <c r="E166" s="35"/>
      <c r="F166" s="35"/>
      <c r="G166" s="35"/>
      <c r="H166" s="2"/>
      <c r="I166" s="2"/>
    </row>
    <row r="167" spans="1:9" x14ac:dyDescent="0.25">
      <c r="A167" s="33" t="s">
        <v>22</v>
      </c>
      <c r="B167" s="14" t="s">
        <v>4</v>
      </c>
      <c r="C167" s="14" t="s">
        <v>4</v>
      </c>
      <c r="D167" s="14" t="s">
        <v>4</v>
      </c>
      <c r="E167" s="14" t="s">
        <v>4</v>
      </c>
      <c r="F167" s="14" t="s">
        <v>4</v>
      </c>
      <c r="G167" s="13" t="s">
        <v>4</v>
      </c>
      <c r="H167" s="2"/>
      <c r="I167" s="2"/>
    </row>
    <row r="168" spans="1:9" x14ac:dyDescent="0.25">
      <c r="A168" s="12"/>
      <c r="B168" s="11"/>
      <c r="C168" s="35"/>
      <c r="D168" s="35"/>
      <c r="E168" s="35"/>
      <c r="F168" s="35"/>
      <c r="G168" s="10"/>
      <c r="I168" s="2"/>
    </row>
    <row r="169" spans="1:9" x14ac:dyDescent="0.25">
      <c r="A169" s="20" t="s">
        <v>17</v>
      </c>
      <c r="B169" s="11"/>
      <c r="C169" s="35"/>
      <c r="D169" s="35"/>
      <c r="E169" s="35"/>
      <c r="F169" s="35"/>
      <c r="G169" s="34"/>
      <c r="H169" s="2"/>
      <c r="I169" s="2"/>
    </row>
    <row r="170" spans="1:9" x14ac:dyDescent="0.25">
      <c r="A170" s="12" t="s">
        <v>3</v>
      </c>
      <c r="B170" s="16">
        <f>'[8]8a - UIFSM'!F9</f>
        <v>-18800</v>
      </c>
      <c r="C170" s="16">
        <f>'[8]8a - UIFSM'!G9</f>
        <v>-4916</v>
      </c>
      <c r="D170" s="16">
        <f>'[8]8a - UIFSM'!H9</f>
        <v>1411</v>
      </c>
      <c r="E170" s="16">
        <f>'[8]8a - UIFSM'!I9</f>
        <v>-540.17890024324151</v>
      </c>
      <c r="F170" s="16">
        <f>'[8]8a - UIFSM'!J9</f>
        <v>-2274.8449564962139</v>
      </c>
      <c r="G170" s="23">
        <f>'[8]8a - UIFSM'!K9</f>
        <v>-3784.3376549993045</v>
      </c>
      <c r="H170" s="2"/>
      <c r="I170" s="2"/>
    </row>
    <row r="171" spans="1:9" x14ac:dyDescent="0.25">
      <c r="A171" s="9" t="s">
        <v>11</v>
      </c>
      <c r="B171" s="35">
        <f>'[8]8a - UIFSM'!F10</f>
        <v>-6051</v>
      </c>
      <c r="C171" s="35">
        <f>'[8]8a - UIFSM'!G10</f>
        <v>-10589</v>
      </c>
      <c r="D171" s="35">
        <f>'[8]8a - UIFSM'!H10</f>
        <v>-10589</v>
      </c>
      <c r="E171" s="35">
        <f>'[8]8a - UIFSM'!I10</f>
        <v>-10589</v>
      </c>
      <c r="F171" s="35">
        <f>'[8]8a - UIFSM'!J10</f>
        <v>-10589</v>
      </c>
      <c r="G171" s="34">
        <f>'[8]8a - UIFSM'!K10</f>
        <v>-10589</v>
      </c>
      <c r="H171" s="2"/>
      <c r="I171" s="2"/>
    </row>
    <row r="172" spans="1:9" x14ac:dyDescent="0.25">
      <c r="A172" s="9" t="s">
        <v>10</v>
      </c>
      <c r="B172" s="35">
        <f>'[8]8a - UIFSM'!F11</f>
        <v>-14825</v>
      </c>
      <c r="C172" s="35">
        <f>'[8]8a - UIFSM'!G11</f>
        <v>-14825</v>
      </c>
      <c r="D172" s="35">
        <f>'[8]8a - UIFSM'!H11</f>
        <v>-14825</v>
      </c>
      <c r="E172" s="35">
        <f>'[8]8a - UIFSM'!I11</f>
        <v>-14825</v>
      </c>
      <c r="F172" s="35">
        <f>'[8]8a - UIFSM'!J11</f>
        <v>-14825</v>
      </c>
      <c r="G172" s="34">
        <f>'[8]8a - UIFSM'!K11</f>
        <v>-14825</v>
      </c>
      <c r="H172" s="2"/>
      <c r="I172" s="2"/>
    </row>
    <row r="173" spans="1:9" x14ac:dyDescent="0.25">
      <c r="A173" s="20" t="s">
        <v>7</v>
      </c>
      <c r="B173" s="47">
        <f t="shared" ref="B173:G173" si="21">SUM(B170:B172)</f>
        <v>-39676</v>
      </c>
      <c r="C173" s="47">
        <f t="shared" si="21"/>
        <v>-30330</v>
      </c>
      <c r="D173" s="47">
        <f t="shared" si="21"/>
        <v>-24003</v>
      </c>
      <c r="E173" s="47">
        <f t="shared" si="21"/>
        <v>-25954.178900243242</v>
      </c>
      <c r="F173" s="47">
        <f t="shared" si="21"/>
        <v>-27688.844956496214</v>
      </c>
      <c r="G173" s="46">
        <f t="shared" si="21"/>
        <v>-29198.337654999305</v>
      </c>
      <c r="H173" s="2"/>
      <c r="I173" s="2"/>
    </row>
    <row r="174" spans="1:9" x14ac:dyDescent="0.25">
      <c r="A174" s="12"/>
      <c r="B174" s="35"/>
      <c r="C174" s="35"/>
      <c r="D174" s="35"/>
      <c r="E174" s="35"/>
      <c r="F174" s="35"/>
      <c r="G174" s="34"/>
      <c r="H174" s="2"/>
      <c r="I174" s="2"/>
    </row>
    <row r="175" spans="1:9" x14ac:dyDescent="0.25">
      <c r="A175" s="19" t="s">
        <v>6</v>
      </c>
      <c r="B175" s="35">
        <f>'[8]8a - UIFSM'!F173</f>
        <v>34760</v>
      </c>
      <c r="C175" s="35">
        <f>'[8]8a - UIFSM'!G173</f>
        <v>31741</v>
      </c>
      <c r="D175" s="35">
        <f>'[8]8a - UIFSM'!H173</f>
        <v>23462.821099756758</v>
      </c>
      <c r="E175" s="35">
        <f>'[8]8a - UIFSM'!I173</f>
        <v>23679.333943747028</v>
      </c>
      <c r="F175" s="35">
        <f>'[8]8a - UIFSM'!J173</f>
        <v>23904.507301496909</v>
      </c>
      <c r="G175" s="23">
        <f>'[8]8a - UIFSM'!K173</f>
        <v>24138.687593556784</v>
      </c>
      <c r="H175" s="2"/>
      <c r="I175" s="2"/>
    </row>
    <row r="176" spans="1:9" x14ac:dyDescent="0.25">
      <c r="A176" s="19"/>
      <c r="B176" s="35"/>
      <c r="C176" s="35"/>
      <c r="D176" s="35"/>
      <c r="E176" s="35"/>
      <c r="F176" s="35"/>
      <c r="G176" s="37"/>
      <c r="H176" s="2"/>
      <c r="I176" s="2"/>
    </row>
    <row r="177" spans="1:9" ht="13.8" thickBot="1" x14ac:dyDescent="0.3">
      <c r="A177" s="6" t="s">
        <v>0</v>
      </c>
      <c r="B177" s="4">
        <f>'[8]8a - UIFSM'!F175</f>
        <v>-4916</v>
      </c>
      <c r="C177" s="5">
        <f>'[8]8a - UIFSM'!G175</f>
        <v>1411</v>
      </c>
      <c r="D177" s="4">
        <f>'[8]8a - UIFSM'!H175</f>
        <v>-540.17890024324151</v>
      </c>
      <c r="E177" s="4">
        <f>'[8]8a - UIFSM'!I175</f>
        <v>-2274.8449564962139</v>
      </c>
      <c r="F177" s="4">
        <f>'[8]8a - UIFSM'!J175</f>
        <v>-3784.3376549993045</v>
      </c>
      <c r="G177" s="3">
        <f>'[8]8a - UIFSM'!K175</f>
        <v>-5059.6500614425204</v>
      </c>
      <c r="H177" s="2" t="s">
        <v>9</v>
      </c>
      <c r="I177" s="2"/>
    </row>
    <row r="178" spans="1:9" ht="13.8" thickBot="1" x14ac:dyDescent="0.3">
      <c r="A178" s="36"/>
      <c r="B178" s="11"/>
      <c r="C178" s="35"/>
      <c r="D178" s="35"/>
      <c r="E178" s="35"/>
      <c r="F178" s="35"/>
      <c r="G178" s="35"/>
      <c r="H178" s="2"/>
      <c r="I178" s="2"/>
    </row>
    <row r="179" spans="1:9" x14ac:dyDescent="0.25">
      <c r="A179" s="15" t="s">
        <v>21</v>
      </c>
      <c r="B179" s="14" t="s">
        <v>4</v>
      </c>
      <c r="C179" s="14" t="s">
        <v>4</v>
      </c>
      <c r="D179" s="14" t="s">
        <v>4</v>
      </c>
      <c r="E179" s="14" t="s">
        <v>4</v>
      </c>
      <c r="F179" s="14" t="s">
        <v>4</v>
      </c>
      <c r="G179" s="13" t="s">
        <v>4</v>
      </c>
      <c r="H179" s="2"/>
      <c r="I179" s="2"/>
    </row>
    <row r="180" spans="1:9" x14ac:dyDescent="0.25">
      <c r="A180" s="45"/>
      <c r="B180" s="41"/>
      <c r="C180" s="42"/>
      <c r="D180" s="42"/>
      <c r="E180" s="42"/>
      <c r="F180" s="42"/>
      <c r="G180" s="43"/>
      <c r="H180" s="2"/>
      <c r="I180" s="2"/>
    </row>
    <row r="181" spans="1:9" x14ac:dyDescent="0.25">
      <c r="A181" s="19" t="s">
        <v>17</v>
      </c>
      <c r="B181" s="44"/>
      <c r="C181" s="42"/>
      <c r="D181" s="42"/>
      <c r="E181" s="42"/>
      <c r="F181" s="42"/>
      <c r="G181" s="43"/>
      <c r="H181" s="2"/>
      <c r="I181" s="2"/>
    </row>
    <row r="182" spans="1:9" x14ac:dyDescent="0.25">
      <c r="A182" s="12" t="s">
        <v>3</v>
      </c>
      <c r="B182" s="16">
        <f>'[8]8b - Vulnerable Bursary'!F9</f>
        <v>0</v>
      </c>
      <c r="C182" s="16">
        <f>'[8]8b - Vulnerable Bursary'!G9</f>
        <v>0</v>
      </c>
      <c r="D182" s="16">
        <f>'[8]8b - Vulnerable Bursary'!H9</f>
        <v>0</v>
      </c>
      <c r="E182" s="16">
        <f>'[8]8b - Vulnerable Bursary'!I9</f>
        <v>0</v>
      </c>
      <c r="F182" s="16">
        <f>'[8]8b - Vulnerable Bursary'!J9</f>
        <v>0</v>
      </c>
      <c r="G182" s="23">
        <f>'[8]8b - Vulnerable Bursary'!K9</f>
        <v>0</v>
      </c>
      <c r="H182" s="2"/>
      <c r="I182" s="2"/>
    </row>
    <row r="183" spans="1:9" x14ac:dyDescent="0.25">
      <c r="A183" s="12" t="s">
        <v>20</v>
      </c>
      <c r="B183" s="42">
        <f>'[8]8b - Vulnerable Bursary'!F10</f>
        <v>0</v>
      </c>
      <c r="C183" s="42">
        <f>'[8]8b - Vulnerable Bursary'!G10</f>
        <v>0</v>
      </c>
      <c r="D183" s="42">
        <f>'[8]8b - Vulnerable Bursary'!H10</f>
        <v>0</v>
      </c>
      <c r="E183" s="42">
        <f>'[8]8b - Vulnerable Bursary'!I10</f>
        <v>0</v>
      </c>
      <c r="F183" s="42">
        <f>'[8]8b - Vulnerable Bursary'!J10</f>
        <v>0</v>
      </c>
      <c r="G183" s="34">
        <f>'[8]8b - Vulnerable Bursary'!K10</f>
        <v>0</v>
      </c>
      <c r="H183" s="2"/>
      <c r="I183" s="2"/>
    </row>
    <row r="184" spans="1:9" x14ac:dyDescent="0.25">
      <c r="A184" s="12" t="s">
        <v>19</v>
      </c>
      <c r="B184" s="26">
        <f t="shared" ref="B184:G184" si="22">SUM(B182:B183)</f>
        <v>0</v>
      </c>
      <c r="C184" s="26">
        <f t="shared" si="22"/>
        <v>0</v>
      </c>
      <c r="D184" s="26">
        <f t="shared" si="22"/>
        <v>0</v>
      </c>
      <c r="E184" s="26">
        <f t="shared" si="22"/>
        <v>0</v>
      </c>
      <c r="F184" s="26">
        <f t="shared" si="22"/>
        <v>0</v>
      </c>
      <c r="G184" s="25">
        <f t="shared" si="22"/>
        <v>0</v>
      </c>
      <c r="H184" s="2"/>
      <c r="I184" s="2"/>
    </row>
    <row r="185" spans="1:9" x14ac:dyDescent="0.25">
      <c r="A185" s="12"/>
      <c r="B185" s="41"/>
      <c r="C185" s="40"/>
      <c r="D185" s="40"/>
      <c r="E185" s="40"/>
      <c r="F185" s="40"/>
      <c r="G185" s="39"/>
      <c r="H185" s="2"/>
      <c r="I185" s="2"/>
    </row>
    <row r="186" spans="1:9" x14ac:dyDescent="0.25">
      <c r="A186" s="19" t="s">
        <v>6</v>
      </c>
      <c r="B186" s="16">
        <f>'[8]8b - Vulnerable Bursary'!F276</f>
        <v>0</v>
      </c>
      <c r="C186" s="16">
        <f>'[8]8b - Vulnerable Bursary'!G276</f>
        <v>0</v>
      </c>
      <c r="D186" s="16">
        <f>'[8]8b - Vulnerable Bursary'!H276</f>
        <v>0</v>
      </c>
      <c r="E186" s="16">
        <f>'[8]8b - Vulnerable Bursary'!I276</f>
        <v>0</v>
      </c>
      <c r="F186" s="16">
        <f>'[8]8b - Vulnerable Bursary'!J276</f>
        <v>0</v>
      </c>
      <c r="G186" s="34">
        <f>'[8]8b - Vulnerable Bursary'!K276</f>
        <v>0</v>
      </c>
      <c r="H186" s="2"/>
      <c r="I186" s="2"/>
    </row>
    <row r="187" spans="1:9" x14ac:dyDescent="0.25">
      <c r="A187" s="12"/>
      <c r="B187" s="38"/>
      <c r="C187" s="38"/>
      <c r="D187" s="38"/>
      <c r="E187" s="38"/>
      <c r="F187" s="38"/>
      <c r="G187" s="37"/>
      <c r="H187" s="2"/>
      <c r="I187" s="2"/>
    </row>
    <row r="188" spans="1:9" ht="13.8" thickBot="1" x14ac:dyDescent="0.3">
      <c r="A188" s="6" t="s">
        <v>0</v>
      </c>
      <c r="B188" s="4">
        <f>'[8]8b - Vulnerable Bursary'!F278</f>
        <v>0</v>
      </c>
      <c r="C188" s="5">
        <f>'[8]8b - Vulnerable Bursary'!G278</f>
        <v>0</v>
      </c>
      <c r="D188" s="4">
        <f>'[8]8b - Vulnerable Bursary'!H278</f>
        <v>0</v>
      </c>
      <c r="E188" s="4">
        <f>'[8]8b - Vulnerable Bursary'!I278</f>
        <v>0</v>
      </c>
      <c r="F188" s="4">
        <f>'[8]8b - Vulnerable Bursary'!J278</f>
        <v>0</v>
      </c>
      <c r="G188" s="3">
        <f>'[8]8b - Vulnerable Bursary'!K278</f>
        <v>0</v>
      </c>
      <c r="H188" s="2" t="s">
        <v>9</v>
      </c>
      <c r="I188" s="2"/>
    </row>
    <row r="189" spans="1:9" ht="13.8" thickBot="1" x14ac:dyDescent="0.3">
      <c r="A189" s="36"/>
      <c r="B189" s="11"/>
      <c r="C189" s="35"/>
      <c r="D189" s="35"/>
      <c r="E189" s="35"/>
      <c r="F189" s="35"/>
      <c r="G189" s="35"/>
      <c r="H189" s="2"/>
      <c r="I189" s="2"/>
    </row>
    <row r="190" spans="1:9" x14ac:dyDescent="0.25">
      <c r="A190" s="15" t="s">
        <v>18</v>
      </c>
      <c r="B190" s="14" t="s">
        <v>4</v>
      </c>
      <c r="C190" s="14" t="s">
        <v>4</v>
      </c>
      <c r="D190" s="14" t="s">
        <v>4</v>
      </c>
      <c r="E190" s="14" t="s">
        <v>4</v>
      </c>
      <c r="F190" s="14" t="s">
        <v>4</v>
      </c>
      <c r="G190" s="13" t="s">
        <v>4</v>
      </c>
      <c r="H190" s="2"/>
      <c r="I190" s="2"/>
    </row>
    <row r="191" spans="1:9" x14ac:dyDescent="0.25">
      <c r="A191" s="45"/>
      <c r="B191" s="41"/>
      <c r="C191" s="42"/>
      <c r="D191" s="42"/>
      <c r="E191" s="42"/>
      <c r="F191" s="42"/>
      <c r="G191" s="43"/>
      <c r="H191" s="2"/>
      <c r="I191" s="2"/>
    </row>
    <row r="192" spans="1:9" x14ac:dyDescent="0.25">
      <c r="A192" s="19" t="s">
        <v>17</v>
      </c>
      <c r="B192" s="44"/>
      <c r="C192" s="42"/>
      <c r="D192" s="42"/>
      <c r="E192" s="42"/>
      <c r="F192" s="42"/>
      <c r="G192" s="43"/>
      <c r="H192" s="2"/>
      <c r="I192" s="2"/>
    </row>
    <row r="193" spans="1:9" x14ac:dyDescent="0.25">
      <c r="A193" s="12" t="s">
        <v>3</v>
      </c>
      <c r="B193" s="16">
        <f>'[8]8c - 16-19 Bursary'!F9</f>
        <v>0</v>
      </c>
      <c r="C193" s="16">
        <f>'[8]8c - 16-19 Bursary'!G9</f>
        <v>0</v>
      </c>
      <c r="D193" s="16">
        <f>'[8]8c - 16-19 Bursary'!H9</f>
        <v>0</v>
      </c>
      <c r="E193" s="16">
        <f>'[8]8c - 16-19 Bursary'!I9</f>
        <v>0</v>
      </c>
      <c r="F193" s="16">
        <f>'[8]8c - 16-19 Bursary'!J9</f>
        <v>0</v>
      </c>
      <c r="G193" s="23">
        <f>'[8]8c - 16-19 Bursary'!K9</f>
        <v>0</v>
      </c>
      <c r="H193" s="2"/>
      <c r="I193" s="2"/>
    </row>
    <row r="194" spans="1:9" x14ac:dyDescent="0.25">
      <c r="A194" s="12" t="s">
        <v>11</v>
      </c>
      <c r="B194" s="42">
        <f>'[8]8c - 16-19 Bursary'!F10</f>
        <v>0</v>
      </c>
      <c r="C194" s="42">
        <f>'[8]8c - 16-19 Bursary'!G10</f>
        <v>0</v>
      </c>
      <c r="D194" s="42">
        <f>'[8]8c - 16-19 Bursary'!H10</f>
        <v>0</v>
      </c>
      <c r="E194" s="42">
        <f>'[8]8c - 16-19 Bursary'!I10</f>
        <v>0</v>
      </c>
      <c r="F194" s="42">
        <f>'[8]8c - 16-19 Bursary'!J10</f>
        <v>0</v>
      </c>
      <c r="G194" s="34">
        <f>'[8]8c - 16-19 Bursary'!K10</f>
        <v>0</v>
      </c>
      <c r="H194" s="2"/>
      <c r="I194" s="2"/>
    </row>
    <row r="195" spans="1:9" x14ac:dyDescent="0.25">
      <c r="A195" s="12" t="s">
        <v>10</v>
      </c>
      <c r="B195" s="42">
        <f>'[8]8c - 16-19 Bursary'!F11</f>
        <v>0</v>
      </c>
      <c r="C195" s="42">
        <f>'[8]8c - 16-19 Bursary'!G11</f>
        <v>0</v>
      </c>
      <c r="D195" s="42">
        <f>'[8]8c - 16-19 Bursary'!H11</f>
        <v>0</v>
      </c>
      <c r="E195" s="42">
        <f>'[8]8c - 16-19 Bursary'!I11</f>
        <v>0</v>
      </c>
      <c r="F195" s="42">
        <f>'[8]8c - 16-19 Bursary'!J11</f>
        <v>0</v>
      </c>
      <c r="G195" s="34">
        <f>'[8]8c - 16-19 Bursary'!K11</f>
        <v>0</v>
      </c>
      <c r="H195" s="2"/>
      <c r="I195" s="2"/>
    </row>
    <row r="196" spans="1:9" x14ac:dyDescent="0.25">
      <c r="A196" s="12" t="s">
        <v>16</v>
      </c>
      <c r="B196" s="26">
        <f>SUM(B193:B195)</f>
        <v>0</v>
      </c>
      <c r="C196" s="26">
        <f t="shared" ref="C196:G196" si="23">SUM(C193:C195)</f>
        <v>0</v>
      </c>
      <c r="D196" s="26">
        <f t="shared" si="23"/>
        <v>0</v>
      </c>
      <c r="E196" s="26">
        <f t="shared" si="23"/>
        <v>0</v>
      </c>
      <c r="F196" s="26">
        <f t="shared" si="23"/>
        <v>0</v>
      </c>
      <c r="G196" s="25">
        <f t="shared" si="23"/>
        <v>0</v>
      </c>
      <c r="H196" s="2"/>
      <c r="I196" s="2"/>
    </row>
    <row r="197" spans="1:9" x14ac:dyDescent="0.25">
      <c r="A197" s="12"/>
      <c r="B197" s="41"/>
      <c r="C197" s="40"/>
      <c r="D197" s="40"/>
      <c r="E197" s="40"/>
      <c r="F197" s="40"/>
      <c r="G197" s="39"/>
      <c r="H197" s="2"/>
      <c r="I197" s="2"/>
    </row>
    <row r="198" spans="1:9" x14ac:dyDescent="0.25">
      <c r="A198" s="19" t="s">
        <v>6</v>
      </c>
      <c r="B198" s="16">
        <f>'[8]8c - 16-19 Bursary'!F277</f>
        <v>0</v>
      </c>
      <c r="C198" s="16">
        <f>'[8]8c - 16-19 Bursary'!G277</f>
        <v>0</v>
      </c>
      <c r="D198" s="16">
        <f>'[8]8c - 16-19 Bursary'!H277</f>
        <v>0</v>
      </c>
      <c r="E198" s="16">
        <f>'[8]8c - 16-19 Bursary'!I277</f>
        <v>0</v>
      </c>
      <c r="F198" s="16">
        <f>'[8]8c - 16-19 Bursary'!J277</f>
        <v>0</v>
      </c>
      <c r="G198" s="23">
        <f>'[8]8c - 16-19 Bursary'!K277</f>
        <v>0</v>
      </c>
      <c r="H198" s="2"/>
      <c r="I198" s="2"/>
    </row>
    <row r="199" spans="1:9" x14ac:dyDescent="0.25">
      <c r="A199" s="12"/>
      <c r="B199" s="38"/>
      <c r="C199" s="38"/>
      <c r="D199" s="38"/>
      <c r="E199" s="38"/>
      <c r="F199" s="38"/>
      <c r="G199" s="37"/>
      <c r="H199" s="2"/>
      <c r="I199" s="2"/>
    </row>
    <row r="200" spans="1:9" ht="13.8" thickBot="1" x14ac:dyDescent="0.3">
      <c r="A200" s="6" t="s">
        <v>0</v>
      </c>
      <c r="B200" s="4">
        <f>'[8]8c - 16-19 Bursary'!F279</f>
        <v>0</v>
      </c>
      <c r="C200" s="5">
        <f>'[8]8c - 16-19 Bursary'!G279</f>
        <v>0</v>
      </c>
      <c r="D200" s="4">
        <f>'[8]8c - 16-19 Bursary'!H279</f>
        <v>0</v>
      </c>
      <c r="E200" s="4">
        <f>'[8]8c - 16-19 Bursary'!I279</f>
        <v>0</v>
      </c>
      <c r="F200" s="4">
        <f>'[8]8c - 16-19 Bursary'!J279</f>
        <v>0</v>
      </c>
      <c r="G200" s="3">
        <f>'[8]8c - 16-19 Bursary'!K279</f>
        <v>0</v>
      </c>
      <c r="H200" s="2" t="s">
        <v>9</v>
      </c>
      <c r="I200" s="2"/>
    </row>
    <row r="201" spans="1:9" ht="13.8" thickBot="1" x14ac:dyDescent="0.3">
      <c r="A201" s="36"/>
      <c r="B201" s="11"/>
      <c r="C201" s="35"/>
      <c r="D201" s="35"/>
      <c r="E201" s="35"/>
      <c r="F201" s="35"/>
      <c r="G201" s="35"/>
      <c r="H201" s="2"/>
      <c r="I201" s="2"/>
    </row>
    <row r="202" spans="1:9" x14ac:dyDescent="0.25">
      <c r="A202" s="33" t="s">
        <v>15</v>
      </c>
      <c r="B202" s="14" t="s">
        <v>4</v>
      </c>
      <c r="C202" s="14" t="s">
        <v>4</v>
      </c>
      <c r="D202" s="14" t="s">
        <v>4</v>
      </c>
      <c r="E202" s="14" t="s">
        <v>4</v>
      </c>
      <c r="F202" s="14" t="s">
        <v>4</v>
      </c>
      <c r="G202" s="13" t="s">
        <v>4</v>
      </c>
      <c r="H202" s="2"/>
      <c r="I202" s="2"/>
    </row>
    <row r="203" spans="1:9" x14ac:dyDescent="0.25">
      <c r="A203" s="24" t="str">
        <f>IF(ISBLANK('[8]8d - Other Grants'!B7),"",'[8]8d - Other Grants'!B7)</f>
        <v>Homes4Ukraine</v>
      </c>
      <c r="B203" s="11"/>
      <c r="C203" s="11"/>
      <c r="D203" s="11"/>
      <c r="E203" s="11"/>
      <c r="F203" s="11"/>
      <c r="G203" s="10"/>
      <c r="H203" s="2"/>
      <c r="I203" s="2"/>
    </row>
    <row r="204" spans="1:9" x14ac:dyDescent="0.25">
      <c r="A204" s="12" t="s">
        <v>3</v>
      </c>
      <c r="B204" s="16">
        <f>'[8]8d - Other Grants'!D10</f>
        <v>0</v>
      </c>
      <c r="C204" s="16">
        <f>'[8]8d - Other Grants'!E10</f>
        <v>0</v>
      </c>
      <c r="D204" s="16">
        <f>'[8]8d - Other Grants'!F10</f>
        <v>-98.699999999999818</v>
      </c>
      <c r="E204" s="16">
        <f>'[8]8d - Other Grants'!G10</f>
        <v>-98.699999999999818</v>
      </c>
      <c r="F204" s="16">
        <f>'[8]8d - Other Grants'!H10</f>
        <v>-98.699999999999818</v>
      </c>
      <c r="G204" s="23">
        <f>'[8]8d - Other Grants'!I10</f>
        <v>-98.699999999999818</v>
      </c>
      <c r="H204" s="2"/>
      <c r="I204" s="2"/>
    </row>
    <row r="205" spans="1:9" x14ac:dyDescent="0.25">
      <c r="A205" s="12" t="s">
        <v>8</v>
      </c>
      <c r="B205" s="11">
        <f>SUM('[8]8d - Other Grants'!D15+'[8]8d - Other Grants'!D20)</f>
        <v>0</v>
      </c>
      <c r="C205" s="11">
        <f>SUM('[8]8d - Other Grants'!E15+'[8]8d - Other Grants'!E20)</f>
        <v>-7050</v>
      </c>
      <c r="D205" s="11">
        <f>SUM('[8]8d - Other Grants'!F15+'[8]8d - Other Grants'!F20)</f>
        <v>0</v>
      </c>
      <c r="E205" s="11">
        <f>SUM('[8]8d - Other Grants'!G15+'[8]8d - Other Grants'!G20)</f>
        <v>0</v>
      </c>
      <c r="F205" s="11">
        <f>SUM('[8]8d - Other Grants'!H15+'[8]8d - Other Grants'!H20)</f>
        <v>0</v>
      </c>
      <c r="G205" s="34">
        <f>SUM('[8]8d - Other Grants'!I15+'[8]8d - Other Grants'!I20)</f>
        <v>0</v>
      </c>
      <c r="H205" s="2"/>
      <c r="I205" s="2"/>
    </row>
    <row r="206" spans="1:9" x14ac:dyDescent="0.25">
      <c r="A206" s="20" t="s">
        <v>7</v>
      </c>
      <c r="B206" s="22">
        <f>'[8]8d - Other Grants'!D22</f>
        <v>0</v>
      </c>
      <c r="C206" s="22">
        <f>'[8]8d - Other Grants'!E22</f>
        <v>-7050</v>
      </c>
      <c r="D206" s="22">
        <f>'[8]8d - Other Grants'!F22</f>
        <v>-98.699999999999818</v>
      </c>
      <c r="E206" s="22">
        <f>'[8]8d - Other Grants'!G22</f>
        <v>-98.699999999999818</v>
      </c>
      <c r="F206" s="22">
        <f>'[8]8d - Other Grants'!H22</f>
        <v>-98.699999999999818</v>
      </c>
      <c r="G206" s="21">
        <f>'[8]8d - Other Grants'!I22</f>
        <v>-98.699999999999818</v>
      </c>
      <c r="H206" s="2"/>
      <c r="I206" s="2"/>
    </row>
    <row r="207" spans="1:9" x14ac:dyDescent="0.25">
      <c r="A207" s="12"/>
      <c r="B207" s="11"/>
      <c r="C207" s="11"/>
      <c r="D207" s="11"/>
      <c r="E207" s="11"/>
      <c r="F207" s="11"/>
      <c r="G207" s="10"/>
      <c r="H207" s="2"/>
      <c r="I207" s="2"/>
    </row>
    <row r="208" spans="1:9" x14ac:dyDescent="0.25">
      <c r="A208" s="19" t="s">
        <v>6</v>
      </c>
      <c r="B208" s="11">
        <f>'[8]8d - Other Grants'!D270</f>
        <v>0</v>
      </c>
      <c r="C208" s="11">
        <f>'[8]8d - Other Grants'!E270</f>
        <v>6951.3</v>
      </c>
      <c r="D208" s="11">
        <f>'[8]8d - Other Grants'!F270</f>
        <v>0</v>
      </c>
      <c r="E208" s="11">
        <f>'[8]8d - Other Grants'!G270</f>
        <v>0</v>
      </c>
      <c r="F208" s="11">
        <f>'[8]8d - Other Grants'!H270</f>
        <v>0</v>
      </c>
      <c r="G208" s="34">
        <f>'[8]8d - Other Grants'!I270</f>
        <v>0</v>
      </c>
      <c r="H208" s="2"/>
      <c r="I208" s="2"/>
    </row>
    <row r="209" spans="1:9" x14ac:dyDescent="0.25">
      <c r="A209" s="12"/>
      <c r="B209" s="11"/>
      <c r="C209" s="11"/>
      <c r="D209" s="11"/>
      <c r="E209" s="11"/>
      <c r="F209" s="11"/>
      <c r="G209" s="10"/>
      <c r="H209" s="2"/>
      <c r="I209" s="2"/>
    </row>
    <row r="210" spans="1:9" x14ac:dyDescent="0.25">
      <c r="A210" s="12" t="s">
        <v>0</v>
      </c>
      <c r="B210" s="26">
        <f>'[8]8d - Other Grants'!D272</f>
        <v>0</v>
      </c>
      <c r="C210" s="27">
        <f>'[8]8d - Other Grants'!E272</f>
        <v>-98.699999999999818</v>
      </c>
      <c r="D210" s="26">
        <f>'[8]8d - Other Grants'!F272</f>
        <v>-98.699999999999818</v>
      </c>
      <c r="E210" s="26">
        <f>'[8]8d - Other Grants'!G272</f>
        <v>-98.699999999999818</v>
      </c>
      <c r="F210" s="26">
        <f>'[8]8d - Other Grants'!H272</f>
        <v>-98.699999999999818</v>
      </c>
      <c r="G210" s="25">
        <f>'[8]8d - Other Grants'!I272</f>
        <v>-98.699999999999818</v>
      </c>
      <c r="H210" s="2" t="s">
        <v>9</v>
      </c>
      <c r="I210" s="2"/>
    </row>
    <row r="211" spans="1:9" x14ac:dyDescent="0.25">
      <c r="A211" s="12"/>
      <c r="B211" s="11"/>
      <c r="C211" s="11"/>
      <c r="D211" s="11"/>
      <c r="E211" s="11"/>
      <c r="F211" s="11"/>
      <c r="G211" s="10"/>
      <c r="H211" s="2"/>
      <c r="I211" s="2"/>
    </row>
    <row r="212" spans="1:9" x14ac:dyDescent="0.25">
      <c r="A212" s="24" t="str">
        <f>IF(ISBLANK('[8]8d - Other Grants'!B274),"",'[8]8d - Other Grants'!B274)</f>
        <v/>
      </c>
      <c r="B212" s="11"/>
      <c r="C212" s="11"/>
      <c r="D212" s="11"/>
      <c r="E212" s="11"/>
      <c r="F212" s="11"/>
      <c r="G212" s="10"/>
      <c r="H212" s="2"/>
      <c r="I212" s="2"/>
    </row>
    <row r="213" spans="1:9" x14ac:dyDescent="0.25">
      <c r="A213" s="12" t="s">
        <v>3</v>
      </c>
      <c r="B213" s="16">
        <f>'[8]8d - Other Grants'!D277</f>
        <v>0</v>
      </c>
      <c r="C213" s="16">
        <f>'[8]8d - Other Grants'!E277</f>
        <v>0</v>
      </c>
      <c r="D213" s="16">
        <f>'[8]8d - Other Grants'!F277</f>
        <v>0</v>
      </c>
      <c r="E213" s="16">
        <f>'[8]8d - Other Grants'!G277</f>
        <v>0</v>
      </c>
      <c r="F213" s="16">
        <f>'[8]8d - Other Grants'!H277</f>
        <v>0</v>
      </c>
      <c r="G213" s="23">
        <f>'[8]8d - Other Grants'!I277</f>
        <v>0</v>
      </c>
      <c r="I213" s="2"/>
    </row>
    <row r="214" spans="1:9" x14ac:dyDescent="0.25">
      <c r="A214" s="12" t="s">
        <v>8</v>
      </c>
      <c r="B214" s="11">
        <f>SUM('[8]8d - Other Grants'!D282+'[8]8d - Other Grants'!D287)</f>
        <v>0</v>
      </c>
      <c r="C214" s="11">
        <f>SUM('[8]8d - Other Grants'!E282+'[8]8d - Other Grants'!E287)</f>
        <v>0</v>
      </c>
      <c r="D214" s="11">
        <f>SUM('[8]8d - Other Grants'!F282+'[8]8d - Other Grants'!F287)</f>
        <v>0</v>
      </c>
      <c r="E214" s="11">
        <f>SUM('[8]8d - Other Grants'!G282+'[8]8d - Other Grants'!G287)</f>
        <v>0</v>
      </c>
      <c r="F214" s="11">
        <f>SUM('[8]8d - Other Grants'!H282+'[8]8d - Other Grants'!H287)</f>
        <v>0</v>
      </c>
      <c r="G214" s="34">
        <f>SUM('[8]8d - Other Grants'!I282+'[8]8d - Other Grants'!I287)</f>
        <v>0</v>
      </c>
      <c r="H214" s="2"/>
      <c r="I214" s="2"/>
    </row>
    <row r="215" spans="1:9" x14ac:dyDescent="0.25">
      <c r="A215" s="20" t="s">
        <v>7</v>
      </c>
      <c r="B215" s="22">
        <f>'[8]8d - Other Grants'!D289</f>
        <v>0</v>
      </c>
      <c r="C215" s="22">
        <f>'[8]8d - Other Grants'!E289</f>
        <v>0</v>
      </c>
      <c r="D215" s="22">
        <f>'[8]8d - Other Grants'!F289</f>
        <v>0</v>
      </c>
      <c r="E215" s="22">
        <f>'[8]8d - Other Grants'!G289</f>
        <v>0</v>
      </c>
      <c r="F215" s="22">
        <f>'[8]8d - Other Grants'!H289</f>
        <v>0</v>
      </c>
      <c r="G215" s="21">
        <f>'[8]8d - Other Grants'!I289</f>
        <v>0</v>
      </c>
      <c r="H215" s="2"/>
      <c r="I215" s="2"/>
    </row>
    <row r="216" spans="1:9" x14ac:dyDescent="0.25">
      <c r="A216" s="20"/>
      <c r="B216" s="11"/>
      <c r="C216" s="11"/>
      <c r="D216" s="11"/>
      <c r="E216" s="11"/>
      <c r="F216" s="11"/>
      <c r="G216" s="10"/>
      <c r="H216" s="2"/>
      <c r="I216" s="2"/>
    </row>
    <row r="217" spans="1:9" x14ac:dyDescent="0.25">
      <c r="A217" s="19" t="s">
        <v>6</v>
      </c>
      <c r="B217" s="11">
        <f>'[8]8d - Other Grants'!D542</f>
        <v>0</v>
      </c>
      <c r="C217" s="11">
        <f>'[8]8d - Other Grants'!E542</f>
        <v>0</v>
      </c>
      <c r="D217" s="11">
        <f>'[8]8d - Other Grants'!F542</f>
        <v>0</v>
      </c>
      <c r="E217" s="11">
        <f>'[8]8d - Other Grants'!G542</f>
        <v>0</v>
      </c>
      <c r="F217" s="11">
        <f>'[8]8d - Other Grants'!H542</f>
        <v>0</v>
      </c>
      <c r="G217" s="34">
        <f>'[8]8d - Other Grants'!I542</f>
        <v>0</v>
      </c>
      <c r="H217" s="2"/>
      <c r="I217" s="2"/>
    </row>
    <row r="218" spans="1:9" x14ac:dyDescent="0.25">
      <c r="A218" s="12"/>
      <c r="B218" s="11"/>
      <c r="C218" s="11"/>
      <c r="D218" s="11"/>
      <c r="E218" s="11"/>
      <c r="F218" s="11"/>
      <c r="G218" s="10"/>
      <c r="H218" s="2"/>
      <c r="I218" s="2"/>
    </row>
    <row r="219" spans="1:9" x14ac:dyDescent="0.25">
      <c r="A219" s="12" t="s">
        <v>0</v>
      </c>
      <c r="B219" s="26">
        <f>'[8]8d - Other Grants'!D544</f>
        <v>0</v>
      </c>
      <c r="C219" s="27">
        <f>'[8]8d - Other Grants'!E544</f>
        <v>0</v>
      </c>
      <c r="D219" s="26">
        <f>'[8]8d - Other Grants'!F544</f>
        <v>0</v>
      </c>
      <c r="E219" s="26">
        <f>'[8]8d - Other Grants'!G544</f>
        <v>0</v>
      </c>
      <c r="F219" s="26">
        <f>'[8]8d - Other Grants'!H544</f>
        <v>0</v>
      </c>
      <c r="G219" s="25">
        <f>'[8]8d - Other Grants'!I544</f>
        <v>0</v>
      </c>
      <c r="H219" s="2" t="s">
        <v>9</v>
      </c>
      <c r="I219" s="2"/>
    </row>
    <row r="220" spans="1:9" x14ac:dyDescent="0.25">
      <c r="A220" s="12"/>
      <c r="B220" s="11"/>
      <c r="C220" s="11"/>
      <c r="D220" s="11"/>
      <c r="E220" s="11"/>
      <c r="F220" s="11"/>
      <c r="G220" s="10"/>
      <c r="H220" s="2"/>
      <c r="I220" s="2"/>
    </row>
    <row r="221" spans="1:9" x14ac:dyDescent="0.25">
      <c r="A221" s="24" t="str">
        <f>IF(ISBLANK('[8]8d - Other Grants'!B546),"",'[8]8d - Other Grants'!B546)</f>
        <v/>
      </c>
      <c r="B221" s="11"/>
      <c r="C221" s="11"/>
      <c r="D221" s="11"/>
      <c r="E221" s="11"/>
      <c r="F221" s="11"/>
      <c r="G221" s="10"/>
      <c r="H221" s="2"/>
      <c r="I221" s="2"/>
    </row>
    <row r="222" spans="1:9" x14ac:dyDescent="0.25">
      <c r="A222" s="12" t="s">
        <v>3</v>
      </c>
      <c r="B222" s="16">
        <f>'[8]8d - Other Grants'!D549</f>
        <v>0</v>
      </c>
      <c r="C222" s="16">
        <f>'[8]8d - Other Grants'!E549</f>
        <v>0</v>
      </c>
      <c r="D222" s="16">
        <f>'[8]8d - Other Grants'!F549</f>
        <v>0</v>
      </c>
      <c r="E222" s="16">
        <f>'[8]8d - Other Grants'!G549</f>
        <v>0</v>
      </c>
      <c r="F222" s="16">
        <f>'[8]8d - Other Grants'!H549</f>
        <v>0</v>
      </c>
      <c r="G222" s="23">
        <f>'[8]8d - Other Grants'!I549</f>
        <v>0</v>
      </c>
      <c r="I222" s="2"/>
    </row>
    <row r="223" spans="1:9" x14ac:dyDescent="0.25">
      <c r="A223" s="12" t="s">
        <v>8</v>
      </c>
      <c r="B223" s="11">
        <f>SUM('[8]8d - Other Grants'!D554+'[8]8d - Other Grants'!D559)</f>
        <v>0</v>
      </c>
      <c r="C223" s="11">
        <f>SUM('[8]8d - Other Grants'!E554+'[8]8d - Other Grants'!E559)</f>
        <v>0</v>
      </c>
      <c r="D223" s="11">
        <f>SUM('[8]8d - Other Grants'!F554+'[8]8d - Other Grants'!F559)</f>
        <v>0</v>
      </c>
      <c r="E223" s="11">
        <f>SUM('[8]8d - Other Grants'!G554+'[8]8d - Other Grants'!G559)</f>
        <v>0</v>
      </c>
      <c r="F223" s="11">
        <f>SUM('[8]8d - Other Grants'!H554+'[8]8d - Other Grants'!H559)</f>
        <v>0</v>
      </c>
      <c r="G223" s="34">
        <f>SUM('[8]8d - Other Grants'!I554+'[8]8d - Other Grants'!I559)</f>
        <v>0</v>
      </c>
      <c r="H223" s="2"/>
      <c r="I223" s="2"/>
    </row>
    <row r="224" spans="1:9" x14ac:dyDescent="0.25">
      <c r="A224" s="20" t="s">
        <v>7</v>
      </c>
      <c r="B224" s="22">
        <f>'[8]8d - Other Grants'!D561</f>
        <v>0</v>
      </c>
      <c r="C224" s="22">
        <f>'[8]8d - Other Grants'!E561</f>
        <v>0</v>
      </c>
      <c r="D224" s="22">
        <f>'[8]8d - Other Grants'!F561</f>
        <v>0</v>
      </c>
      <c r="E224" s="22">
        <f>'[8]8d - Other Grants'!G561</f>
        <v>0</v>
      </c>
      <c r="F224" s="22">
        <f>'[8]8d - Other Grants'!H561</f>
        <v>0</v>
      </c>
      <c r="G224" s="21">
        <f>'[8]8d - Other Grants'!I561</f>
        <v>0</v>
      </c>
      <c r="H224" s="2"/>
      <c r="I224" s="2"/>
    </row>
    <row r="225" spans="1:9" x14ac:dyDescent="0.25">
      <c r="A225" s="20"/>
      <c r="B225" s="11"/>
      <c r="C225" s="11"/>
      <c r="D225" s="11"/>
      <c r="E225" s="11"/>
      <c r="F225" s="11"/>
      <c r="G225" s="10"/>
      <c r="H225" s="2"/>
      <c r="I225" s="2"/>
    </row>
    <row r="226" spans="1:9" x14ac:dyDescent="0.25">
      <c r="A226" s="19" t="s">
        <v>6</v>
      </c>
      <c r="B226" s="11">
        <f>'[8]8d - Other Grants'!D814</f>
        <v>0</v>
      </c>
      <c r="C226" s="11">
        <f>'[8]8d - Other Grants'!E814</f>
        <v>0</v>
      </c>
      <c r="D226" s="11">
        <f>'[8]8d - Other Grants'!F814</f>
        <v>0</v>
      </c>
      <c r="E226" s="11">
        <f>'[8]8d - Other Grants'!G814</f>
        <v>0</v>
      </c>
      <c r="F226" s="11">
        <f>'[8]8d - Other Grants'!H814</f>
        <v>0</v>
      </c>
      <c r="G226" s="34">
        <f>'[8]8d - Other Grants'!I814</f>
        <v>0</v>
      </c>
      <c r="H226" s="2"/>
      <c r="I226" s="2"/>
    </row>
    <row r="227" spans="1:9" x14ac:dyDescent="0.25">
      <c r="A227" s="12"/>
      <c r="B227" s="11"/>
      <c r="C227" s="11"/>
      <c r="D227" s="11"/>
      <c r="E227" s="11"/>
      <c r="F227" s="11"/>
      <c r="G227" s="10"/>
      <c r="H227" s="2"/>
      <c r="I227" s="2"/>
    </row>
    <row r="228" spans="1:9" ht="13.8" thickBot="1" x14ac:dyDescent="0.3">
      <c r="A228" s="6" t="s">
        <v>0</v>
      </c>
      <c r="B228" s="4">
        <f>'[8]8d - Other Grants'!D816</f>
        <v>0</v>
      </c>
      <c r="C228" s="5">
        <f>'[8]8d - Other Grants'!E816</f>
        <v>0</v>
      </c>
      <c r="D228" s="4">
        <f>'[8]8d - Other Grants'!F816</f>
        <v>0</v>
      </c>
      <c r="E228" s="4">
        <f>'[8]8d - Other Grants'!G816</f>
        <v>0</v>
      </c>
      <c r="F228" s="4">
        <f>'[8]8d - Other Grants'!H816</f>
        <v>0</v>
      </c>
      <c r="G228" s="3">
        <f>'[8]8d - Other Grants'!I816</f>
        <v>0</v>
      </c>
      <c r="H228" s="2" t="s">
        <v>9</v>
      </c>
      <c r="I228" s="2"/>
    </row>
    <row r="229" spans="1:9" ht="13.8" thickBot="1" x14ac:dyDescent="0.3">
      <c r="A229" s="12"/>
      <c r="B229" s="11"/>
      <c r="C229" s="11"/>
      <c r="D229" s="11"/>
      <c r="E229" s="11"/>
      <c r="F229" s="11"/>
      <c r="G229" s="11"/>
      <c r="H229" s="2"/>
      <c r="I229" s="2"/>
    </row>
    <row r="230" spans="1:9" x14ac:dyDescent="0.25">
      <c r="A230" s="33" t="s">
        <v>14</v>
      </c>
      <c r="B230" s="14" t="s">
        <v>4</v>
      </c>
      <c r="C230" s="14" t="s">
        <v>4</v>
      </c>
      <c r="D230" s="14" t="s">
        <v>4</v>
      </c>
      <c r="E230" s="14" t="s">
        <v>4</v>
      </c>
      <c r="F230" s="14" t="s">
        <v>4</v>
      </c>
      <c r="G230" s="13" t="s">
        <v>4</v>
      </c>
      <c r="H230" s="2"/>
      <c r="I230" s="2"/>
    </row>
    <row r="231" spans="1:9" x14ac:dyDescent="0.25">
      <c r="A231" s="19"/>
      <c r="B231" s="11"/>
      <c r="C231" s="11"/>
      <c r="D231" s="11"/>
      <c r="E231" s="11"/>
      <c r="F231" s="11"/>
      <c r="G231" s="10"/>
      <c r="I231" s="2"/>
    </row>
    <row r="232" spans="1:9" x14ac:dyDescent="0.25">
      <c r="A232" s="24" t="s">
        <v>13</v>
      </c>
      <c r="B232" s="11"/>
      <c r="C232" s="11"/>
      <c r="D232" s="11"/>
      <c r="E232" s="11"/>
      <c r="F232" s="11"/>
      <c r="G232" s="10"/>
      <c r="I232" s="2"/>
    </row>
    <row r="233" spans="1:9" x14ac:dyDescent="0.25">
      <c r="A233" s="12" t="s">
        <v>3</v>
      </c>
      <c r="B233" s="16">
        <f>'[8]Recovery Premium'!D8</f>
        <v>-3071</v>
      </c>
      <c r="C233" s="16">
        <f>'[8]Recovery Premium'!E8</f>
        <v>-7465</v>
      </c>
      <c r="D233" s="29"/>
      <c r="E233" s="29"/>
      <c r="F233" s="29"/>
      <c r="G233" s="28"/>
      <c r="I233" s="2"/>
    </row>
    <row r="234" spans="1:9" x14ac:dyDescent="0.25">
      <c r="A234" s="12" t="s">
        <v>8</v>
      </c>
      <c r="B234" s="11">
        <f>'[8]Recovery Premium'!D12</f>
        <v>-11781</v>
      </c>
      <c r="C234" s="11">
        <f>'[8]Recovery Premium'!E12</f>
        <v>-4298</v>
      </c>
      <c r="D234" s="29"/>
      <c r="E234" s="29"/>
      <c r="F234" s="29"/>
      <c r="G234" s="28"/>
      <c r="H234" s="2"/>
      <c r="I234" s="2"/>
    </row>
    <row r="235" spans="1:9" x14ac:dyDescent="0.25">
      <c r="A235" s="12" t="str">
        <f>'[8]Recovery Premium'!B13</f>
        <v>Closedown Surplus Adjustment</v>
      </c>
      <c r="B235" s="32">
        <f>'[8]Recovery Premium'!D13</f>
        <v>0</v>
      </c>
      <c r="C235" s="32">
        <f>'[8]Recovery Premium'!E13</f>
        <v>0</v>
      </c>
      <c r="D235" s="29"/>
      <c r="E235" s="29"/>
      <c r="F235" s="29"/>
      <c r="G235" s="28"/>
      <c r="H235" s="2"/>
      <c r="I235" s="2"/>
    </row>
    <row r="236" spans="1:9" x14ac:dyDescent="0.25">
      <c r="A236" s="20" t="s">
        <v>7</v>
      </c>
      <c r="B236" s="22">
        <f>'[8]Recovery Premium'!D16</f>
        <v>-14852</v>
      </c>
      <c r="C236" s="22">
        <f>'[8]Recovery Premium'!E16</f>
        <v>-11763</v>
      </c>
      <c r="D236" s="31"/>
      <c r="E236" s="31"/>
      <c r="F236" s="31"/>
      <c r="G236" s="30"/>
      <c r="H236" s="2"/>
      <c r="I236" s="2"/>
    </row>
    <row r="237" spans="1:9" x14ac:dyDescent="0.25">
      <c r="A237" s="20"/>
      <c r="B237" s="11"/>
      <c r="C237" s="11"/>
      <c r="D237" s="11"/>
      <c r="E237" s="11"/>
      <c r="F237" s="11"/>
      <c r="G237" s="10"/>
      <c r="H237" s="2"/>
      <c r="I237" s="2"/>
    </row>
    <row r="238" spans="1:9" x14ac:dyDescent="0.25">
      <c r="A238" s="19" t="s">
        <v>6</v>
      </c>
      <c r="B238" s="11">
        <f>'[8]Recovery Premium'!D223</f>
        <v>7387</v>
      </c>
      <c r="C238" s="11">
        <f>'[8]Recovery Premium'!E223</f>
        <v>9130</v>
      </c>
      <c r="D238" s="29"/>
      <c r="E238" s="29"/>
      <c r="F238" s="29"/>
      <c r="G238" s="28"/>
      <c r="H238" s="2"/>
      <c r="I238" s="2"/>
    </row>
    <row r="239" spans="1:9" x14ac:dyDescent="0.25">
      <c r="A239" s="12"/>
      <c r="B239" s="11"/>
      <c r="C239" s="11"/>
      <c r="D239" s="11"/>
      <c r="E239" s="11"/>
      <c r="F239" s="11"/>
      <c r="G239" s="10"/>
      <c r="H239" s="2"/>
      <c r="I239" s="2"/>
    </row>
    <row r="240" spans="1:9" x14ac:dyDescent="0.25">
      <c r="A240" s="12" t="s">
        <v>0</v>
      </c>
      <c r="B240" s="26">
        <f>'[8]Recovery Premium'!D225</f>
        <v>-7465</v>
      </c>
      <c r="C240" s="27">
        <f>'[8]Recovery Premium'!E225</f>
        <v>-2633</v>
      </c>
      <c r="D240" s="26">
        <f>'[8]Recovery Premium'!F225</f>
        <v>-2633</v>
      </c>
      <c r="E240" s="26">
        <f>'[8]Recovery Premium'!G225</f>
        <v>-2633</v>
      </c>
      <c r="F240" s="26">
        <f>'[8]Recovery Premium'!H225</f>
        <v>-2633</v>
      </c>
      <c r="G240" s="25">
        <f>'[8]Recovery Premium'!I225</f>
        <v>-2633</v>
      </c>
      <c r="H240" s="2" t="s">
        <v>9</v>
      </c>
      <c r="I240" s="2"/>
    </row>
    <row r="241" spans="1:9" x14ac:dyDescent="0.25">
      <c r="A241" s="12"/>
      <c r="B241" s="11"/>
      <c r="C241" s="11"/>
      <c r="D241" s="11"/>
      <c r="E241" s="11"/>
      <c r="F241" s="11"/>
      <c r="G241" s="10"/>
      <c r="H241" s="2"/>
      <c r="I241" s="2"/>
    </row>
    <row r="242" spans="1:9" x14ac:dyDescent="0.25">
      <c r="A242" s="12"/>
      <c r="B242" s="11"/>
      <c r="C242" s="11"/>
      <c r="D242" s="11"/>
      <c r="E242" s="11"/>
      <c r="F242" s="11"/>
      <c r="G242" s="10"/>
      <c r="H242" s="2"/>
      <c r="I242" s="2"/>
    </row>
    <row r="243" spans="1:9" x14ac:dyDescent="0.25">
      <c r="A243" s="24" t="s">
        <v>12</v>
      </c>
      <c r="B243" s="11"/>
      <c r="C243" s="11"/>
      <c r="D243" s="11"/>
      <c r="E243" s="11"/>
      <c r="F243" s="11"/>
      <c r="G243" s="10"/>
      <c r="H243" s="2"/>
      <c r="I243" s="2"/>
    </row>
    <row r="244" spans="1:9" x14ac:dyDescent="0.25">
      <c r="A244" s="12" t="s">
        <v>3</v>
      </c>
      <c r="B244" s="16">
        <f>'[8]School Led Tutoring'!D8</f>
        <v>-1965</v>
      </c>
      <c r="C244" s="16">
        <f>'[8]School Led Tutoring'!E8</f>
        <v>-1747</v>
      </c>
      <c r="D244" s="16">
        <f>'[8]School Led Tutoring'!F8</f>
        <v>-0.15000000000145519</v>
      </c>
      <c r="E244" s="29"/>
      <c r="F244" s="29"/>
      <c r="G244" s="28"/>
      <c r="I244" s="2"/>
    </row>
    <row r="245" spans="1:9" x14ac:dyDescent="0.25">
      <c r="A245" s="12" t="s">
        <v>11</v>
      </c>
      <c r="B245" s="11">
        <f>'[8]School Led Tutoring'!D12</f>
        <v>-5400</v>
      </c>
      <c r="C245" s="11">
        <f>'[8]School Led Tutoring'!E12</f>
        <v>-4792</v>
      </c>
      <c r="D245" s="11">
        <f>'[8]School Led Tutoring'!F12</f>
        <v>-2396</v>
      </c>
      <c r="E245" s="29"/>
      <c r="F245" s="29"/>
      <c r="G245" s="28"/>
      <c r="H245" s="2"/>
      <c r="I245" s="2"/>
    </row>
    <row r="246" spans="1:9" x14ac:dyDescent="0.25">
      <c r="A246" s="12" t="s">
        <v>10</v>
      </c>
      <c r="B246" s="11">
        <f>'[8]School Led Tutoring'!D13</f>
        <v>-6709</v>
      </c>
      <c r="C246" s="11">
        <f>'[8]School Led Tutoring'!E13</f>
        <v>-3355</v>
      </c>
      <c r="D246" s="29"/>
      <c r="E246" s="29"/>
      <c r="F246" s="29"/>
      <c r="G246" s="28"/>
      <c r="H246" s="2"/>
      <c r="I246" s="2"/>
    </row>
    <row r="247" spans="1:9" x14ac:dyDescent="0.25">
      <c r="A247" s="12" t="str">
        <f>'[8]School Led Tutoring'!B14</f>
        <v>Closedown Surplus Adjustment</v>
      </c>
      <c r="B247" s="32">
        <f>'[8]School Led Tutoring'!D14</f>
        <v>0</v>
      </c>
      <c r="C247" s="32">
        <f>'[8]School Led Tutoring'!E14</f>
        <v>0</v>
      </c>
      <c r="D247" s="32">
        <f>'[8]School Led Tutoring'!F14</f>
        <v>0</v>
      </c>
      <c r="E247" s="29"/>
      <c r="F247" s="29"/>
      <c r="G247" s="28"/>
      <c r="H247" s="2"/>
      <c r="I247" s="2"/>
    </row>
    <row r="248" spans="1:9" x14ac:dyDescent="0.25">
      <c r="A248" s="20" t="s">
        <v>7</v>
      </c>
      <c r="B248" s="22">
        <f>'[8]School Led Tutoring'!D17</f>
        <v>-14074</v>
      </c>
      <c r="C248" s="22">
        <f>'[8]School Led Tutoring'!E17</f>
        <v>-9894</v>
      </c>
      <c r="D248" s="22">
        <f>'[8]School Led Tutoring'!F17</f>
        <v>-2396.1500000000015</v>
      </c>
      <c r="E248" s="31"/>
      <c r="F248" s="31"/>
      <c r="G248" s="30"/>
      <c r="H248" s="2"/>
      <c r="I248" s="2"/>
    </row>
    <row r="249" spans="1:9" x14ac:dyDescent="0.25">
      <c r="A249" s="20"/>
      <c r="B249" s="11"/>
      <c r="C249" s="11"/>
      <c r="D249" s="11"/>
      <c r="E249" s="11"/>
      <c r="F249" s="11"/>
      <c r="G249" s="10"/>
      <c r="H249" s="2"/>
      <c r="I249" s="2"/>
    </row>
    <row r="250" spans="1:9" x14ac:dyDescent="0.25">
      <c r="A250" s="19" t="s">
        <v>6</v>
      </c>
      <c r="B250" s="11">
        <f>'[8]School Led Tutoring'!D178</f>
        <v>12327</v>
      </c>
      <c r="C250" s="11">
        <f>'[8]School Led Tutoring'!E178</f>
        <v>9893.8499999999985</v>
      </c>
      <c r="D250" s="11">
        <f>'[8]School Led Tutoring'!F178</f>
        <v>0</v>
      </c>
      <c r="E250" s="29"/>
      <c r="F250" s="29"/>
      <c r="G250" s="28"/>
      <c r="H250" s="2"/>
      <c r="I250" s="2"/>
    </row>
    <row r="251" spans="1:9" x14ac:dyDescent="0.25">
      <c r="A251" s="12"/>
      <c r="B251" s="11"/>
      <c r="C251" s="11"/>
      <c r="D251" s="11"/>
      <c r="E251" s="11"/>
      <c r="F251" s="11"/>
      <c r="G251" s="10"/>
      <c r="H251" s="2"/>
      <c r="I251" s="2"/>
    </row>
    <row r="252" spans="1:9" x14ac:dyDescent="0.25">
      <c r="A252" s="12" t="s">
        <v>0</v>
      </c>
      <c r="B252" s="26">
        <f>'[8]School Led Tutoring'!D180</f>
        <v>-1747</v>
      </c>
      <c r="C252" s="27">
        <f>'[8]School Led Tutoring'!E180</f>
        <v>-0.15000000000145519</v>
      </c>
      <c r="D252" s="26">
        <f>'[8]School Led Tutoring'!F180</f>
        <v>-2396.1500000000015</v>
      </c>
      <c r="E252" s="26">
        <f>'[8]School Led Tutoring'!G180</f>
        <v>-2396.1500000000015</v>
      </c>
      <c r="F252" s="26">
        <f>'[8]School Led Tutoring'!H180</f>
        <v>-2396.1500000000015</v>
      </c>
      <c r="G252" s="25">
        <f>'[8]School Led Tutoring'!I180</f>
        <v>-2396.1500000000015</v>
      </c>
      <c r="H252" s="2" t="s">
        <v>9</v>
      </c>
      <c r="I252" s="2"/>
    </row>
    <row r="253" spans="1:9" x14ac:dyDescent="0.25">
      <c r="A253" s="12"/>
      <c r="B253" s="11"/>
      <c r="C253" s="11"/>
      <c r="D253" s="11"/>
      <c r="E253" s="11"/>
      <c r="F253" s="11"/>
      <c r="G253" s="10"/>
      <c r="H253" s="2"/>
      <c r="I253" s="2"/>
    </row>
    <row r="254" spans="1:9" x14ac:dyDescent="0.25">
      <c r="A254" s="24" t="str">
        <f>IF(ISBLANK('[8]Covid Grants - Other'!B7),"",'[8]Covid Grants - Other'!B7)</f>
        <v>HAAF</v>
      </c>
      <c r="B254" s="11"/>
      <c r="C254" s="11"/>
      <c r="D254" s="11"/>
      <c r="E254" s="11"/>
      <c r="F254" s="11"/>
      <c r="G254" s="10"/>
      <c r="H254" s="2"/>
      <c r="I254" s="2"/>
    </row>
    <row r="255" spans="1:9" x14ac:dyDescent="0.25">
      <c r="A255" s="12" t="s">
        <v>3</v>
      </c>
      <c r="B255" s="16">
        <f>'[8]Covid Grants - Other'!D10</f>
        <v>0</v>
      </c>
      <c r="C255" s="16">
        <f>'[8]Covid Grants - Other'!E10</f>
        <v>0</v>
      </c>
      <c r="D255" s="16">
        <f>'[8]Covid Grants - Other'!F10</f>
        <v>0</v>
      </c>
      <c r="E255" s="16">
        <f>'[8]Covid Grants - Other'!G10</f>
        <v>0</v>
      </c>
      <c r="F255" s="16">
        <f>'[8]Covid Grants - Other'!H10</f>
        <v>0</v>
      </c>
      <c r="G255" s="23">
        <f>'[8]Covid Grants - Other'!I10</f>
        <v>0</v>
      </c>
      <c r="I255" s="2"/>
    </row>
    <row r="256" spans="1:9" x14ac:dyDescent="0.25">
      <c r="A256" s="12" t="s">
        <v>8</v>
      </c>
      <c r="B256" s="11">
        <f>'[8]Covid Grants - Other'!D14</f>
        <v>0</v>
      </c>
      <c r="C256" s="11">
        <f>'[8]Covid Grants - Other'!E14</f>
        <v>0</v>
      </c>
      <c r="D256" s="11">
        <f>'[8]Covid Grants - Other'!F14</f>
        <v>0</v>
      </c>
      <c r="E256" s="11">
        <f>'[8]Covid Grants - Other'!G14</f>
        <v>0</v>
      </c>
      <c r="F256" s="11">
        <f>'[8]Covid Grants - Other'!H14</f>
        <v>0</v>
      </c>
      <c r="G256" s="10">
        <f>'[8]Covid Grants - Other'!I14</f>
        <v>0</v>
      </c>
      <c r="H256" s="2"/>
      <c r="I256" s="2"/>
    </row>
    <row r="257" spans="1:9" x14ac:dyDescent="0.25">
      <c r="A257" s="20" t="s">
        <v>7</v>
      </c>
      <c r="B257" s="22">
        <f>'[8]Covid Grants - Other'!D17</f>
        <v>0</v>
      </c>
      <c r="C257" s="22">
        <f>'[8]Covid Grants - Other'!E17</f>
        <v>0</v>
      </c>
      <c r="D257" s="22">
        <f>'[8]Covid Grants - Other'!F17</f>
        <v>0</v>
      </c>
      <c r="E257" s="22">
        <f>'[8]Covid Grants - Other'!G17</f>
        <v>0</v>
      </c>
      <c r="F257" s="22">
        <f>'[8]Covid Grants - Other'!H17</f>
        <v>0</v>
      </c>
      <c r="G257" s="21">
        <f>'[8]Covid Grants - Other'!I17</f>
        <v>0</v>
      </c>
      <c r="H257" s="2"/>
      <c r="I257" s="2"/>
    </row>
    <row r="258" spans="1:9" x14ac:dyDescent="0.25">
      <c r="A258" s="20"/>
      <c r="B258" s="11"/>
      <c r="C258" s="11"/>
      <c r="D258" s="11"/>
      <c r="E258" s="11"/>
      <c r="F258" s="11"/>
      <c r="G258" s="10"/>
      <c r="H258" s="2"/>
      <c r="I258" s="2"/>
    </row>
    <row r="259" spans="1:9" x14ac:dyDescent="0.25">
      <c r="A259" s="19" t="s">
        <v>6</v>
      </c>
      <c r="B259" s="11">
        <f>'[8]Covid Grants - Other'!D172</f>
        <v>0</v>
      </c>
      <c r="C259" s="11">
        <f>'[8]Covid Grants - Other'!E172</f>
        <v>0</v>
      </c>
      <c r="D259" s="11">
        <f>'[8]Covid Grants - Other'!F172</f>
        <v>0</v>
      </c>
      <c r="E259" s="11">
        <f>'[8]Covid Grants - Other'!G172</f>
        <v>0</v>
      </c>
      <c r="F259" s="11">
        <f>'[8]Covid Grants - Other'!H172</f>
        <v>0</v>
      </c>
      <c r="G259" s="10">
        <f>'[8]Covid Grants - Other'!I172</f>
        <v>0</v>
      </c>
      <c r="H259" s="2"/>
      <c r="I259" s="2"/>
    </row>
    <row r="260" spans="1:9" x14ac:dyDescent="0.25">
      <c r="A260" s="12"/>
      <c r="B260" s="11"/>
      <c r="C260" s="11"/>
      <c r="D260" s="11"/>
      <c r="E260" s="11"/>
      <c r="F260" s="11"/>
      <c r="G260" s="10"/>
      <c r="H260" s="2"/>
      <c r="I260" s="2"/>
    </row>
    <row r="261" spans="1:9" x14ac:dyDescent="0.25">
      <c r="A261" s="12" t="s">
        <v>0</v>
      </c>
      <c r="B261" s="26">
        <f>'[8]Covid Grants - Other'!D174</f>
        <v>0</v>
      </c>
      <c r="C261" s="27">
        <f>'[8]Covid Grants - Other'!E174</f>
        <v>0</v>
      </c>
      <c r="D261" s="26">
        <f>'[8]Covid Grants - Other'!F174</f>
        <v>0</v>
      </c>
      <c r="E261" s="26">
        <f>'[8]Covid Grants - Other'!G174</f>
        <v>0</v>
      </c>
      <c r="F261" s="26">
        <f>'[8]Covid Grants - Other'!H174</f>
        <v>0</v>
      </c>
      <c r="G261" s="25">
        <f>'[8]Covid Grants - Other'!I174</f>
        <v>0</v>
      </c>
      <c r="H261" s="2" t="s">
        <v>9</v>
      </c>
      <c r="I261" s="2"/>
    </row>
    <row r="262" spans="1:9" x14ac:dyDescent="0.25">
      <c r="A262" s="12"/>
      <c r="B262" s="16"/>
      <c r="C262" s="17"/>
      <c r="D262" s="16"/>
      <c r="E262" s="16"/>
      <c r="F262" s="16"/>
      <c r="G262" s="23"/>
      <c r="H262" s="2"/>
      <c r="I262" s="2"/>
    </row>
    <row r="263" spans="1:9" x14ac:dyDescent="0.25">
      <c r="A263" s="24" t="str">
        <f>IF(ISBLANK('[8]Covid Grants - Other'!B177),"",'[8]Covid Grants - Other'!B177)</f>
        <v>Catch Up Premium</v>
      </c>
      <c r="B263" s="11"/>
      <c r="C263" s="11"/>
      <c r="D263" s="11"/>
      <c r="E263" s="11"/>
      <c r="F263" s="11"/>
      <c r="G263" s="10"/>
      <c r="H263" s="2"/>
      <c r="I263" s="2"/>
    </row>
    <row r="264" spans="1:9" x14ac:dyDescent="0.25">
      <c r="A264" s="12" t="s">
        <v>3</v>
      </c>
      <c r="B264" s="16">
        <f>'[8]Covid Grants - Other'!D180</f>
        <v>-8686</v>
      </c>
      <c r="C264" s="16">
        <f>'[8]Covid Grants - Other'!E180</f>
        <v>-8686</v>
      </c>
      <c r="D264" s="16">
        <f>'[8]Covid Grants - Other'!F180</f>
        <v>-344.44000000000051</v>
      </c>
      <c r="E264" s="16">
        <f>'[8]Covid Grants - Other'!G180</f>
        <v>-344.44000000000051</v>
      </c>
      <c r="F264" s="16">
        <f>'[8]Covid Grants - Other'!H180</f>
        <v>-344.44000000000051</v>
      </c>
      <c r="G264" s="23">
        <f>'[8]Covid Grants - Other'!I180</f>
        <v>-344.44000000000051</v>
      </c>
      <c r="I264" s="2"/>
    </row>
    <row r="265" spans="1:9" x14ac:dyDescent="0.25">
      <c r="A265" s="12" t="s">
        <v>8</v>
      </c>
      <c r="B265" s="11">
        <f>'[8]Covid Grants - Other'!D184</f>
        <v>0</v>
      </c>
      <c r="C265" s="11">
        <f>'[8]Covid Grants - Other'!E184</f>
        <v>0</v>
      </c>
      <c r="D265" s="11">
        <f>'[8]Covid Grants - Other'!F184</f>
        <v>0</v>
      </c>
      <c r="E265" s="11">
        <f>'[8]Covid Grants - Other'!G184</f>
        <v>0</v>
      </c>
      <c r="F265" s="11">
        <f>'[8]Covid Grants - Other'!H184</f>
        <v>0</v>
      </c>
      <c r="G265" s="10">
        <f>'[8]Covid Grants - Other'!I184</f>
        <v>0</v>
      </c>
      <c r="H265" s="2"/>
      <c r="I265" s="2"/>
    </row>
    <row r="266" spans="1:9" x14ac:dyDescent="0.25">
      <c r="A266" s="20" t="s">
        <v>7</v>
      </c>
      <c r="B266" s="22">
        <f>'[8]Covid Grants - Other'!D187</f>
        <v>-8686</v>
      </c>
      <c r="C266" s="22">
        <f>'[8]Covid Grants - Other'!E187</f>
        <v>-8686</v>
      </c>
      <c r="D266" s="22">
        <f>'[8]Covid Grants - Other'!F187</f>
        <v>-344.44000000000051</v>
      </c>
      <c r="E266" s="22">
        <f>'[8]Covid Grants - Other'!G187</f>
        <v>-344.44000000000051</v>
      </c>
      <c r="F266" s="22">
        <f>'[8]Covid Grants - Other'!H187</f>
        <v>-344.44000000000051</v>
      </c>
      <c r="G266" s="21">
        <f>'[8]Covid Grants - Other'!I187</f>
        <v>-344.44000000000051</v>
      </c>
      <c r="H266" s="2"/>
      <c r="I266" s="2"/>
    </row>
    <row r="267" spans="1:9" x14ac:dyDescent="0.25">
      <c r="A267" s="20"/>
      <c r="B267" s="11"/>
      <c r="C267" s="11"/>
      <c r="D267" s="11"/>
      <c r="E267" s="11"/>
      <c r="F267" s="11"/>
      <c r="G267" s="10"/>
      <c r="H267" s="2"/>
      <c r="I267" s="2"/>
    </row>
    <row r="268" spans="1:9" x14ac:dyDescent="0.25">
      <c r="A268" s="19" t="s">
        <v>6</v>
      </c>
      <c r="B268" s="11">
        <f>'[8]Covid Grants - Other'!D338</f>
        <v>0</v>
      </c>
      <c r="C268" s="11">
        <f>'[8]Covid Grants - Other'!E338</f>
        <v>8341.56</v>
      </c>
      <c r="D268" s="11">
        <f>'[8]Covid Grants - Other'!F338</f>
        <v>0</v>
      </c>
      <c r="E268" s="11">
        <f>'[8]Covid Grants - Other'!G338</f>
        <v>0</v>
      </c>
      <c r="F268" s="11">
        <f>'[8]Covid Grants - Other'!H338</f>
        <v>0</v>
      </c>
      <c r="G268" s="10">
        <f>'[8]Covid Grants - Other'!I338</f>
        <v>0</v>
      </c>
      <c r="H268" s="2"/>
      <c r="I268" s="2"/>
    </row>
    <row r="269" spans="1:9" x14ac:dyDescent="0.25">
      <c r="A269" s="12"/>
      <c r="B269" s="11"/>
      <c r="C269" s="11"/>
      <c r="D269" s="11"/>
      <c r="E269" s="11"/>
      <c r="F269" s="11"/>
      <c r="G269" s="10"/>
      <c r="H269" s="2"/>
      <c r="I269" s="2"/>
    </row>
    <row r="270" spans="1:9" x14ac:dyDescent="0.25">
      <c r="A270" s="12" t="s">
        <v>0</v>
      </c>
      <c r="B270" s="26">
        <f>'[8]Covid Grants - Other'!D340</f>
        <v>-8686</v>
      </c>
      <c r="C270" s="27">
        <f>'[8]Covid Grants - Other'!E340</f>
        <v>-344.44000000000051</v>
      </c>
      <c r="D270" s="26">
        <f>'[8]Covid Grants - Other'!F340</f>
        <v>-344.44000000000051</v>
      </c>
      <c r="E270" s="26">
        <f>'[8]Covid Grants - Other'!G340</f>
        <v>-344.44000000000051</v>
      </c>
      <c r="F270" s="26">
        <f>'[8]Covid Grants - Other'!H340</f>
        <v>-344.44000000000051</v>
      </c>
      <c r="G270" s="25">
        <f>'[8]Covid Grants - Other'!I340</f>
        <v>-344.44000000000051</v>
      </c>
      <c r="H270" s="2" t="s">
        <v>9</v>
      </c>
      <c r="I270" s="2"/>
    </row>
    <row r="271" spans="1:9" x14ac:dyDescent="0.25">
      <c r="A271" s="24"/>
      <c r="B271" s="11"/>
      <c r="C271" s="11"/>
      <c r="D271" s="11"/>
      <c r="E271" s="11"/>
      <c r="F271" s="11"/>
      <c r="G271" s="10"/>
      <c r="H271" s="2"/>
      <c r="I271" s="2"/>
    </row>
    <row r="272" spans="1:9" x14ac:dyDescent="0.25">
      <c r="A272" s="24" t="str">
        <f>IF(ISBLANK('[8]Covid Grants - Other'!B343),"",'[8]Covid Grants - Other'!B343)</f>
        <v>Recovery Premium 2023/24</v>
      </c>
      <c r="B272" s="11"/>
      <c r="C272" s="11"/>
      <c r="D272" s="11"/>
      <c r="E272" s="11"/>
      <c r="F272" s="11"/>
      <c r="G272" s="10"/>
      <c r="H272" s="2"/>
      <c r="I272" s="2"/>
    </row>
    <row r="273" spans="1:9" x14ac:dyDescent="0.25">
      <c r="A273" s="12" t="s">
        <v>3</v>
      </c>
      <c r="B273" s="16">
        <f>'[8]Covid Grants - Other'!D346</f>
        <v>0</v>
      </c>
      <c r="C273" s="16">
        <f>'[8]Covid Grants - Other'!E346</f>
        <v>0</v>
      </c>
      <c r="D273" s="16">
        <f>'[8]Covid Grants - Other'!F346</f>
        <v>0</v>
      </c>
      <c r="E273" s="16">
        <f>'[8]Covid Grants - Other'!G346</f>
        <v>0</v>
      </c>
      <c r="F273" s="16">
        <f>'[8]Covid Grants - Other'!H346</f>
        <v>0</v>
      </c>
      <c r="G273" s="23">
        <f>'[8]Covid Grants - Other'!I346</f>
        <v>0</v>
      </c>
      <c r="H273" s="2"/>
      <c r="I273" s="2"/>
    </row>
    <row r="274" spans="1:9" x14ac:dyDescent="0.25">
      <c r="A274" s="12" t="s">
        <v>8</v>
      </c>
      <c r="B274" s="11">
        <f>'[8]Covid Grants - Other'!D350</f>
        <v>0</v>
      </c>
      <c r="C274" s="11">
        <f>'[8]Covid Grants - Other'!E350</f>
        <v>0</v>
      </c>
      <c r="D274" s="11">
        <f>'[8]Covid Grants - Other'!F350</f>
        <v>0</v>
      </c>
      <c r="E274" s="11">
        <f>'[8]Covid Grants - Other'!G350</f>
        <v>0</v>
      </c>
      <c r="F274" s="11">
        <f>'[8]Covid Grants - Other'!H350</f>
        <v>0</v>
      </c>
      <c r="G274" s="10">
        <f>'[8]Covid Grants - Other'!I350</f>
        <v>0</v>
      </c>
      <c r="H274" s="2"/>
      <c r="I274" s="2"/>
    </row>
    <row r="275" spans="1:9" x14ac:dyDescent="0.25">
      <c r="A275" s="20" t="s">
        <v>7</v>
      </c>
      <c r="B275" s="22">
        <f>'[8]Covid Grants - Other'!D353</f>
        <v>0</v>
      </c>
      <c r="C275" s="22">
        <f>'[8]Covid Grants - Other'!E353</f>
        <v>0</v>
      </c>
      <c r="D275" s="22">
        <f>'[8]Covid Grants - Other'!F353</f>
        <v>0</v>
      </c>
      <c r="E275" s="22">
        <f>'[8]Covid Grants - Other'!G353</f>
        <v>0</v>
      </c>
      <c r="F275" s="22">
        <f>'[8]Covid Grants - Other'!H353</f>
        <v>0</v>
      </c>
      <c r="G275" s="21">
        <f>'[8]Covid Grants - Other'!I353</f>
        <v>0</v>
      </c>
      <c r="H275" s="2"/>
      <c r="I275" s="2"/>
    </row>
    <row r="276" spans="1:9" x14ac:dyDescent="0.25">
      <c r="A276" s="20"/>
      <c r="B276" s="11"/>
      <c r="C276" s="11"/>
      <c r="D276" s="11"/>
      <c r="E276" s="11"/>
      <c r="F276" s="11"/>
      <c r="G276" s="10"/>
      <c r="H276" s="2"/>
      <c r="I276" s="2"/>
    </row>
    <row r="277" spans="1:9" x14ac:dyDescent="0.25">
      <c r="A277" s="19" t="s">
        <v>6</v>
      </c>
      <c r="B277" s="11">
        <f>'[8]Covid Grants - Other'!D503</f>
        <v>0</v>
      </c>
      <c r="C277" s="11">
        <f>'[8]Covid Grants - Other'!E503</f>
        <v>0</v>
      </c>
      <c r="D277" s="11">
        <f>'[8]Covid Grants - Other'!F503</f>
        <v>0</v>
      </c>
      <c r="E277" s="11">
        <f>'[8]Covid Grants - Other'!G503</f>
        <v>0</v>
      </c>
      <c r="F277" s="11">
        <f>'[8]Covid Grants - Other'!H503</f>
        <v>0</v>
      </c>
      <c r="G277" s="10">
        <f>'[8]Covid Grants - Other'!I503</f>
        <v>0</v>
      </c>
      <c r="H277" s="2"/>
      <c r="I277" s="2"/>
    </row>
    <row r="278" spans="1:9" x14ac:dyDescent="0.25">
      <c r="A278" s="12"/>
      <c r="B278" s="11"/>
      <c r="C278" s="11"/>
      <c r="D278" s="11"/>
      <c r="E278" s="11"/>
      <c r="F278" s="11"/>
      <c r="G278" s="10"/>
      <c r="H278" s="2"/>
      <c r="I278" s="2"/>
    </row>
    <row r="279" spans="1:9" ht="13.8" thickBot="1" x14ac:dyDescent="0.3">
      <c r="A279" s="6" t="s">
        <v>0</v>
      </c>
      <c r="B279" s="4">
        <f>'[8]Covid Grants - Other'!D505</f>
        <v>0</v>
      </c>
      <c r="C279" s="5">
        <f>'[8]Covid Grants - Other'!E505</f>
        <v>0</v>
      </c>
      <c r="D279" s="4">
        <f>'[8]Covid Grants - Other'!F505</f>
        <v>0</v>
      </c>
      <c r="E279" s="4">
        <f>'[8]Covid Grants - Other'!G505</f>
        <v>0</v>
      </c>
      <c r="F279" s="4">
        <f>'[8]Covid Grants - Other'!H505</f>
        <v>0</v>
      </c>
      <c r="G279" s="3">
        <f>'[8]Covid Grants - Other'!I505</f>
        <v>0</v>
      </c>
      <c r="H279" s="2"/>
      <c r="I279" s="2"/>
    </row>
    <row r="280" spans="1:9" x14ac:dyDescent="0.25">
      <c r="I280" s="2"/>
    </row>
    <row r="281" spans="1:9" ht="13.8" thickBot="1" x14ac:dyDescent="0.3">
      <c r="A281" s="18"/>
      <c r="B281" s="16"/>
      <c r="C281" s="17"/>
      <c r="D281" s="16"/>
      <c r="E281" s="16"/>
      <c r="F281" s="16"/>
      <c r="G281" s="16"/>
      <c r="H281" s="2"/>
      <c r="I281" s="2"/>
    </row>
    <row r="282" spans="1:9" x14ac:dyDescent="0.25">
      <c r="A282" s="15" t="s">
        <v>5</v>
      </c>
      <c r="B282" s="14" t="s">
        <v>4</v>
      </c>
      <c r="C282" s="14" t="s">
        <v>4</v>
      </c>
      <c r="D282" s="14" t="s">
        <v>4</v>
      </c>
      <c r="E282" s="14" t="s">
        <v>4</v>
      </c>
      <c r="F282" s="14" t="s">
        <v>4</v>
      </c>
      <c r="G282" s="13" t="s">
        <v>4</v>
      </c>
      <c r="H282" s="2"/>
      <c r="I282" s="2"/>
    </row>
    <row r="283" spans="1:9" x14ac:dyDescent="0.25">
      <c r="A283" s="12" t="s">
        <v>3</v>
      </c>
      <c r="B283" s="8">
        <v>0</v>
      </c>
      <c r="C283" s="11">
        <f>B286</f>
        <v>0</v>
      </c>
      <c r="D283" s="11">
        <f>C286</f>
        <v>0</v>
      </c>
      <c r="E283" s="11">
        <f>D286</f>
        <v>0</v>
      </c>
      <c r="F283" s="11">
        <f>E286</f>
        <v>0</v>
      </c>
      <c r="G283" s="10">
        <f>F286</f>
        <v>0</v>
      </c>
      <c r="I283" s="2"/>
    </row>
    <row r="284" spans="1:9" x14ac:dyDescent="0.25">
      <c r="A284" s="9" t="s">
        <v>2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7">
        <v>0</v>
      </c>
      <c r="H284" s="2"/>
      <c r="I284" s="2"/>
    </row>
    <row r="285" spans="1:9" x14ac:dyDescent="0.25">
      <c r="A285" s="9" t="s">
        <v>1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7">
        <v>0</v>
      </c>
      <c r="H285" s="2"/>
      <c r="I285" s="2"/>
    </row>
    <row r="286" spans="1:9" ht="13.8" thickBot="1" x14ac:dyDescent="0.3">
      <c r="A286" s="6" t="s">
        <v>0</v>
      </c>
      <c r="B286" s="4">
        <f>SUM(B283:B285)</f>
        <v>0</v>
      </c>
      <c r="C286" s="5">
        <f t="shared" ref="C286:G286" si="24">SUM(C283:C285)</f>
        <v>0</v>
      </c>
      <c r="D286" s="4">
        <f t="shared" si="24"/>
        <v>0</v>
      </c>
      <c r="E286" s="4">
        <f t="shared" si="24"/>
        <v>0</v>
      </c>
      <c r="F286" s="4">
        <f t="shared" si="24"/>
        <v>0</v>
      </c>
      <c r="G286" s="3">
        <f t="shared" si="24"/>
        <v>0</v>
      </c>
      <c r="H286" s="2"/>
      <c r="I286" s="2"/>
    </row>
    <row r="287" spans="1:9" x14ac:dyDescent="0.25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25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25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25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25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25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25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25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25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25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25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25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25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25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25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25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25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25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25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25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25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25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25">
      <c r="A309" s="2"/>
      <c r="B309" s="2"/>
      <c r="C309" s="2"/>
      <c r="D309" s="2"/>
      <c r="E309" s="2"/>
      <c r="F309" s="2"/>
      <c r="G309" s="2"/>
      <c r="H309" s="2"/>
      <c r="I309" s="2"/>
    </row>
    <row r="310" spans="1:9" x14ac:dyDescent="0.25">
      <c r="A310" s="2"/>
      <c r="B310" s="2"/>
      <c r="C310" s="2"/>
      <c r="D310" s="2"/>
      <c r="E310" s="2"/>
      <c r="F310" s="2"/>
      <c r="G310" s="2"/>
      <c r="H310" s="2"/>
      <c r="I310" s="2"/>
    </row>
    <row r="311" spans="1:9" x14ac:dyDescent="0.25">
      <c r="A311" s="2"/>
      <c r="B311" s="2"/>
      <c r="C311" s="2"/>
      <c r="D311" s="2"/>
      <c r="E311" s="2"/>
      <c r="F311" s="2"/>
      <c r="G311" s="2"/>
      <c r="H311" s="2"/>
      <c r="I311" s="2"/>
    </row>
    <row r="312" spans="1:9" x14ac:dyDescent="0.25">
      <c r="A312" s="2"/>
      <c r="B312" s="2"/>
      <c r="C312" s="2"/>
      <c r="D312" s="2"/>
      <c r="E312" s="2"/>
      <c r="F312" s="2"/>
      <c r="G312" s="2"/>
      <c r="H312" s="2"/>
      <c r="I312" s="2"/>
    </row>
    <row r="313" spans="1:9" x14ac:dyDescent="0.25">
      <c r="A313" s="2"/>
      <c r="B313" s="2"/>
      <c r="C313" s="2"/>
      <c r="D313" s="2"/>
      <c r="E313" s="2"/>
      <c r="F313" s="2"/>
      <c r="G313" s="2"/>
    </row>
  </sheetData>
  <sheetProtection algorithmName="SHA-512" hashValue="yQMcmnLH6Set/PYWLk7lMeDuDL4xHgruEugeCSDzv6pnnarufdh28MBnSkJY2WOFUJJsLKUwScun+vDvmWgXRQ==" saltValue="E2we22d9EjqJJO9S35fuOw==" spinCount="100000" sheet="1" formatCells="0"/>
  <mergeCells count="2">
    <mergeCell ref="J13:Q13"/>
    <mergeCell ref="J14:Q14"/>
  </mergeCells>
  <conditionalFormatting sqref="H14">
    <cfRule type="containsText" dxfId="67" priority="67" operator="containsText" text="INCORRECT">
      <formula>NOT(ISERROR(SEARCH("INCORRECT",H14)))</formula>
    </cfRule>
    <cfRule type="containsText" dxfId="66" priority="68" operator="containsText" text="CORRECT">
      <formula>NOT(ISERROR(SEARCH("CORRECT",H14)))</formula>
    </cfRule>
  </conditionalFormatting>
  <conditionalFormatting sqref="B97:F97">
    <cfRule type="cellIs" dxfId="65" priority="66" operator="greaterThan">
      <formula>0</formula>
    </cfRule>
  </conditionalFormatting>
  <conditionalFormatting sqref="B110:G110">
    <cfRule type="cellIs" dxfId="64" priority="65" operator="greaterThan">
      <formula>0</formula>
    </cfRule>
  </conditionalFormatting>
  <conditionalFormatting sqref="B126:G126">
    <cfRule type="cellIs" dxfId="63" priority="64" operator="greaterThan">
      <formula>0</formula>
    </cfRule>
  </conditionalFormatting>
  <conditionalFormatting sqref="B139:G139">
    <cfRule type="cellIs" dxfId="62" priority="63" operator="greaterThan">
      <formula>0</formula>
    </cfRule>
  </conditionalFormatting>
  <conditionalFormatting sqref="B152:G152">
    <cfRule type="cellIs" dxfId="61" priority="62" operator="greaterThan">
      <formula>0</formula>
    </cfRule>
  </conditionalFormatting>
  <conditionalFormatting sqref="B165:F165">
    <cfRule type="cellIs" dxfId="60" priority="61" operator="greaterThan">
      <formula>0</formula>
    </cfRule>
  </conditionalFormatting>
  <conditionalFormatting sqref="B177:F177">
    <cfRule type="cellIs" dxfId="59" priority="60" operator="greaterThan">
      <formula>0</formula>
    </cfRule>
  </conditionalFormatting>
  <conditionalFormatting sqref="B188:F188">
    <cfRule type="cellIs" dxfId="58" priority="59" operator="greaterThan">
      <formula>0</formula>
    </cfRule>
  </conditionalFormatting>
  <conditionalFormatting sqref="B200:G200">
    <cfRule type="cellIs" dxfId="57" priority="58" operator="greaterThan">
      <formula>0</formula>
    </cfRule>
  </conditionalFormatting>
  <conditionalFormatting sqref="B228:F228">
    <cfRule type="cellIs" dxfId="56" priority="57" operator="greaterThan">
      <formula>0</formula>
    </cfRule>
  </conditionalFormatting>
  <conditionalFormatting sqref="B79:G79">
    <cfRule type="cellIs" dxfId="55" priority="56" operator="greaterThan">
      <formula>0</formula>
    </cfRule>
  </conditionalFormatting>
  <conditionalFormatting sqref="B81:G81 B82">
    <cfRule type="cellIs" dxfId="54" priority="55" operator="greaterThan">
      <formula>0</formula>
    </cfRule>
  </conditionalFormatting>
  <conditionalFormatting sqref="B15">
    <cfRule type="cellIs" dxfId="53" priority="54" operator="greaterThan">
      <formula>0</formula>
    </cfRule>
  </conditionalFormatting>
  <conditionalFormatting sqref="C15:G15">
    <cfRule type="cellIs" dxfId="52" priority="53" operator="greaterThan">
      <formula>0</formula>
    </cfRule>
  </conditionalFormatting>
  <conditionalFormatting sqref="G165">
    <cfRule type="cellIs" dxfId="51" priority="52" operator="greaterThan">
      <formula>0</formula>
    </cfRule>
  </conditionalFormatting>
  <conditionalFormatting sqref="G177">
    <cfRule type="cellIs" dxfId="50" priority="51" operator="greaterThan">
      <formula>0</formula>
    </cfRule>
  </conditionalFormatting>
  <conditionalFormatting sqref="G188">
    <cfRule type="cellIs" dxfId="49" priority="50" operator="greaterThan">
      <formula>0</formula>
    </cfRule>
  </conditionalFormatting>
  <conditionalFormatting sqref="G228">
    <cfRule type="cellIs" dxfId="48" priority="49" operator="greaterThan">
      <formula>0</formula>
    </cfRule>
  </conditionalFormatting>
  <conditionalFormatting sqref="G97">
    <cfRule type="cellIs" dxfId="47" priority="48" operator="greaterThan">
      <formula>0</formula>
    </cfRule>
  </conditionalFormatting>
  <conditionalFormatting sqref="B219:G219">
    <cfRule type="cellIs" dxfId="46" priority="47" operator="greaterThan">
      <formula>0</formula>
    </cfRule>
  </conditionalFormatting>
  <conditionalFormatting sqref="B210:G210">
    <cfRule type="cellIs" dxfId="45" priority="46" operator="greaterThan">
      <formula>0</formula>
    </cfRule>
  </conditionalFormatting>
  <conditionalFormatting sqref="J230:J253">
    <cfRule type="expression" dxfId="44" priority="43">
      <formula>AND(N230=1,K230="")</formula>
    </cfRule>
    <cfRule type="expression" dxfId="43" priority="44">
      <formula>AND(ABS(J230)&gt;0.2499,K230="")</formula>
    </cfRule>
    <cfRule type="expression" dxfId="42" priority="45">
      <formula>AND(ABS(J230)&gt;0.2499,K230&lt;&gt;"")</formula>
    </cfRule>
  </conditionalFormatting>
  <conditionalFormatting sqref="B240:G240">
    <cfRule type="cellIs" dxfId="41" priority="42" operator="greaterThan">
      <formula>0</formula>
    </cfRule>
  </conditionalFormatting>
  <conditionalFormatting sqref="J254:J262">
    <cfRule type="expression" dxfId="40" priority="39">
      <formula>AND(N254=1,K254="")</formula>
    </cfRule>
    <cfRule type="expression" dxfId="39" priority="40">
      <formula>AND(ABS(J254)&gt;0.2499,K254="")</formula>
    </cfRule>
    <cfRule type="expression" dxfId="38" priority="41">
      <formula>AND(ABS(J254)&gt;0.2499,K254&lt;&gt;"")</formula>
    </cfRule>
  </conditionalFormatting>
  <conditionalFormatting sqref="B281:F281">
    <cfRule type="cellIs" dxfId="37" priority="38" operator="greaterThan">
      <formula>0</formula>
    </cfRule>
  </conditionalFormatting>
  <conditionalFormatting sqref="G281">
    <cfRule type="cellIs" dxfId="36" priority="37" operator="greaterThan">
      <formula>0</formula>
    </cfRule>
  </conditionalFormatting>
  <conditionalFormatting sqref="B262:G262">
    <cfRule type="cellIs" dxfId="35" priority="36" operator="greaterThan">
      <formula>0</formula>
    </cfRule>
  </conditionalFormatting>
  <conditionalFormatting sqref="B286:G286">
    <cfRule type="cellIs" dxfId="34" priority="35" operator="greaterThan">
      <formula>0</formula>
    </cfRule>
  </conditionalFormatting>
  <conditionalFormatting sqref="J25:J37">
    <cfRule type="expression" dxfId="33" priority="32">
      <formula>AND(N25=1,K25="")</formula>
    </cfRule>
    <cfRule type="expression" dxfId="32" priority="33">
      <formula>AND(ABS(J25)&gt;0.2499,K25="")</formula>
    </cfRule>
    <cfRule type="expression" dxfId="31" priority="34">
      <formula>AND(ABS(J25)&gt;0.2499,K25&lt;&gt;"")</formula>
    </cfRule>
  </conditionalFormatting>
  <conditionalFormatting sqref="J25:J37">
    <cfRule type="expression" dxfId="30" priority="31">
      <formula>AND(N25=0,K25&lt;&gt;"")</formula>
    </cfRule>
  </conditionalFormatting>
  <conditionalFormatting sqref="J44:J74">
    <cfRule type="expression" dxfId="29" priority="28">
      <formula>AND(N44=1,K44="")</formula>
    </cfRule>
    <cfRule type="expression" dxfId="28" priority="29">
      <formula>AND(ABS(J44)&gt;0.2499,K44="")</formula>
    </cfRule>
    <cfRule type="expression" dxfId="27" priority="30">
      <formula>AND(ABS(J44)&gt;0.2499,K44&lt;&gt;"")</formula>
    </cfRule>
  </conditionalFormatting>
  <conditionalFormatting sqref="J44:J74">
    <cfRule type="expression" dxfId="26" priority="27">
      <formula>AND(N44=0,K44&lt;&gt;"")</formula>
    </cfRule>
  </conditionalFormatting>
  <conditionalFormatting sqref="C157:G157">
    <cfRule type="cellIs" dxfId="25" priority="26" operator="greaterThan">
      <formula>0</formula>
    </cfRule>
  </conditionalFormatting>
  <conditionalFormatting sqref="B157">
    <cfRule type="cellIs" dxfId="24" priority="25" operator="greaterThan">
      <formula>0</formula>
    </cfRule>
  </conditionalFormatting>
  <conditionalFormatting sqref="C170:G170">
    <cfRule type="cellIs" dxfId="23" priority="24" operator="greaterThan">
      <formula>0</formula>
    </cfRule>
  </conditionalFormatting>
  <conditionalFormatting sqref="B170">
    <cfRule type="cellIs" dxfId="22" priority="23" operator="greaterThan">
      <formula>0</formula>
    </cfRule>
  </conditionalFormatting>
  <conditionalFormatting sqref="C182:G182">
    <cfRule type="cellIs" dxfId="21" priority="22" operator="greaterThan">
      <formula>0</formula>
    </cfRule>
  </conditionalFormatting>
  <conditionalFormatting sqref="B182">
    <cfRule type="cellIs" dxfId="20" priority="21" operator="greaterThan">
      <formula>0</formula>
    </cfRule>
  </conditionalFormatting>
  <conditionalFormatting sqref="C193:G193">
    <cfRule type="cellIs" dxfId="19" priority="20" operator="greaterThan">
      <formula>0</formula>
    </cfRule>
  </conditionalFormatting>
  <conditionalFormatting sqref="B193">
    <cfRule type="cellIs" dxfId="18" priority="19" operator="greaterThan">
      <formula>0</formula>
    </cfRule>
  </conditionalFormatting>
  <conditionalFormatting sqref="C204:G204">
    <cfRule type="cellIs" dxfId="17" priority="18" operator="greaterThan">
      <formula>0</formula>
    </cfRule>
  </conditionalFormatting>
  <conditionalFormatting sqref="B204">
    <cfRule type="cellIs" dxfId="16" priority="17" operator="greaterThan">
      <formula>0</formula>
    </cfRule>
  </conditionalFormatting>
  <conditionalFormatting sqref="C213:G213">
    <cfRule type="cellIs" dxfId="15" priority="16" operator="greaterThan">
      <formula>0</formula>
    </cfRule>
  </conditionalFormatting>
  <conditionalFormatting sqref="B213">
    <cfRule type="cellIs" dxfId="14" priority="15" operator="greaterThan">
      <formula>0</formula>
    </cfRule>
  </conditionalFormatting>
  <conditionalFormatting sqref="C222:G222">
    <cfRule type="cellIs" dxfId="13" priority="14" operator="greaterThan">
      <formula>0</formula>
    </cfRule>
  </conditionalFormatting>
  <conditionalFormatting sqref="B222">
    <cfRule type="cellIs" dxfId="12" priority="13" operator="greaterThan">
      <formula>0</formula>
    </cfRule>
  </conditionalFormatting>
  <conditionalFormatting sqref="B233:C233">
    <cfRule type="cellIs" dxfId="11" priority="12" operator="greaterThan">
      <formula>0</formula>
    </cfRule>
  </conditionalFormatting>
  <conditionalFormatting sqref="B252:G252">
    <cfRule type="cellIs" dxfId="10" priority="11" operator="greaterThan">
      <formula>0</formula>
    </cfRule>
  </conditionalFormatting>
  <conditionalFormatting sqref="B244:D244">
    <cfRule type="cellIs" dxfId="9" priority="10" operator="greaterThan">
      <formula>0</formula>
    </cfRule>
  </conditionalFormatting>
  <conditionalFormatting sqref="B261:G261">
    <cfRule type="cellIs" dxfId="8" priority="9" operator="greaterThan">
      <formula>0</formula>
    </cfRule>
  </conditionalFormatting>
  <conditionalFormatting sqref="B255:G255">
    <cfRule type="cellIs" dxfId="7" priority="8" operator="greaterThan">
      <formula>0</formula>
    </cfRule>
  </conditionalFormatting>
  <conditionalFormatting sqref="B270:G270">
    <cfRule type="cellIs" dxfId="6" priority="7" operator="greaterThan">
      <formula>0</formula>
    </cfRule>
  </conditionalFormatting>
  <conditionalFormatting sqref="B264:G264">
    <cfRule type="cellIs" dxfId="5" priority="6" operator="greaterThan">
      <formula>0</formula>
    </cfRule>
  </conditionalFormatting>
  <conditionalFormatting sqref="B279:G279">
    <cfRule type="cellIs" dxfId="4" priority="5" operator="greaterThan">
      <formula>0</formula>
    </cfRule>
  </conditionalFormatting>
  <conditionalFormatting sqref="B273:G273">
    <cfRule type="cellIs" dxfId="3" priority="4" operator="greaterThan">
      <formula>0</formula>
    </cfRule>
  </conditionalFormatting>
  <conditionalFormatting sqref="B160:G160">
    <cfRule type="cellIs" dxfId="2" priority="3" operator="greaterThan">
      <formula>0</formula>
    </cfRule>
  </conditionalFormatting>
  <conditionalFormatting sqref="B235:C235">
    <cfRule type="cellIs" dxfId="1" priority="2" operator="greaterThan">
      <formula>0</formula>
    </cfRule>
  </conditionalFormatting>
  <conditionalFormatting sqref="B247:D247">
    <cfRule type="cellIs" dxfId="0" priority="1" operator="greaterThan">
      <formula>0</formula>
    </cfRule>
  </conditionalFormatting>
  <pageMargins left="0.23622047244094491" right="0.23622047244094491" top="0.74803149606299213" bottom="0.74803149606299213" header="0.31496062992125984" footer="0.31496062992125984"/>
  <pageSetup scale="55" fitToHeight="0" orientation="landscape" horizontalDpi="90" verticalDpi="9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 Scenario A- Apx 3</vt:lpstr>
      <vt:lpstr>Scenario B- Apx 4</vt:lpstr>
      <vt:lpstr>Scenario C- Apx 5</vt:lpstr>
      <vt:lpstr>Scenario D- Apx 6</vt:lpstr>
      <vt:lpstr>Scenario E-Apx 7</vt:lpstr>
      <vt:lpstr>Sheet1</vt:lpstr>
      <vt:lpstr>' Scenario A- Apx 3'!Print_Titles</vt:lpstr>
      <vt:lpstr>'Scenario B- Apx 4'!Print_Titles</vt:lpstr>
      <vt:lpstr>'Scenario C- Apx 5'!Print_Titles</vt:lpstr>
      <vt:lpstr>'Scenario D- Apx 6'!Print_Titles</vt:lpstr>
      <vt:lpstr>'Scenario E-Apx 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Addison</dc:creator>
  <cp:lastModifiedBy>Sarah Addison</cp:lastModifiedBy>
  <cp:lastPrinted>2023-05-17T13:56:09Z</cp:lastPrinted>
  <dcterms:created xsi:type="dcterms:W3CDTF">2023-05-17T13:41:44Z</dcterms:created>
  <dcterms:modified xsi:type="dcterms:W3CDTF">2023-05-18T15:40:56Z</dcterms:modified>
</cp:coreProperties>
</file>