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ah.addison\Documents\Governors 2022\Feb 23\"/>
    </mc:Choice>
  </mc:AlternateContent>
  <bookViews>
    <workbookView xWindow="0" yWindow="0" windowWidth="28800" windowHeight="1362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7" i="1" l="1"/>
  <c r="E294" i="1" s="1"/>
  <c r="E297" i="1" s="1"/>
  <c r="F294" i="1" s="1"/>
  <c r="F297" i="1" s="1"/>
  <c r="G294" i="1" s="1"/>
  <c r="G297" i="1" s="1"/>
  <c r="B297" i="1"/>
  <c r="D294" i="1"/>
  <c r="C294" i="1"/>
  <c r="C297" i="1" s="1"/>
  <c r="B284" i="1"/>
  <c r="A283" i="1"/>
  <c r="B275" i="1"/>
  <c r="A274" i="1"/>
  <c r="B266" i="1"/>
  <c r="A265" i="1"/>
  <c r="B257" i="1"/>
  <c r="A256" i="1"/>
  <c r="B248" i="1"/>
  <c r="A247" i="1"/>
  <c r="B239" i="1"/>
  <c r="A238" i="1"/>
  <c r="B230" i="1"/>
  <c r="A229" i="1"/>
  <c r="B219" i="1"/>
  <c r="A218" i="1"/>
  <c r="B210" i="1"/>
  <c r="A209" i="1"/>
  <c r="B201" i="1"/>
  <c r="A200" i="1"/>
  <c r="G191" i="1"/>
  <c r="F191" i="1"/>
  <c r="E191" i="1"/>
  <c r="D191" i="1"/>
  <c r="C191" i="1"/>
  <c r="B191" i="1"/>
  <c r="G190" i="1"/>
  <c r="F190" i="1"/>
  <c r="E190" i="1"/>
  <c r="D190" i="1"/>
  <c r="C190" i="1"/>
  <c r="B190" i="1"/>
  <c r="B189" i="1"/>
  <c r="G179" i="1"/>
  <c r="F179" i="1"/>
  <c r="E179" i="1"/>
  <c r="D179" i="1"/>
  <c r="C179" i="1"/>
  <c r="B179" i="1"/>
  <c r="B178" i="1"/>
  <c r="G168" i="1"/>
  <c r="F168" i="1"/>
  <c r="E168" i="1"/>
  <c r="D168" i="1"/>
  <c r="C168" i="1"/>
  <c r="B168" i="1"/>
  <c r="G167" i="1"/>
  <c r="F167" i="1"/>
  <c r="E167" i="1"/>
  <c r="D167" i="1"/>
  <c r="C167" i="1"/>
  <c r="B167" i="1"/>
  <c r="B166" i="1"/>
  <c r="B169" i="1" s="1"/>
  <c r="B157" i="1"/>
  <c r="G156" i="1"/>
  <c r="F156" i="1"/>
  <c r="E156" i="1"/>
  <c r="D156" i="1"/>
  <c r="C156" i="1"/>
  <c r="B156" i="1"/>
  <c r="G155" i="1"/>
  <c r="F155" i="1"/>
  <c r="E155" i="1"/>
  <c r="D155" i="1"/>
  <c r="C155" i="1"/>
  <c r="B155" i="1"/>
  <c r="B154" i="1"/>
  <c r="G142" i="1"/>
  <c r="F142" i="1"/>
  <c r="E142" i="1"/>
  <c r="D142" i="1"/>
  <c r="C142" i="1"/>
  <c r="B142" i="1"/>
  <c r="B141" i="1"/>
  <c r="G129" i="1"/>
  <c r="F129" i="1"/>
  <c r="E129" i="1"/>
  <c r="D129" i="1"/>
  <c r="C129" i="1"/>
  <c r="B129" i="1"/>
  <c r="B128" i="1"/>
  <c r="G116" i="1"/>
  <c r="F116" i="1"/>
  <c r="E116" i="1"/>
  <c r="D116" i="1"/>
  <c r="C116" i="1"/>
  <c r="B116" i="1"/>
  <c r="G115" i="1"/>
  <c r="F115" i="1"/>
  <c r="E115" i="1"/>
  <c r="D115" i="1"/>
  <c r="C115" i="1"/>
  <c r="B115" i="1"/>
  <c r="G114" i="1"/>
  <c r="F114" i="1"/>
  <c r="E114" i="1"/>
  <c r="D114" i="1"/>
  <c r="C114" i="1"/>
  <c r="B114" i="1"/>
  <c r="B113" i="1"/>
  <c r="G101" i="1"/>
  <c r="F101" i="1"/>
  <c r="E101" i="1"/>
  <c r="D101" i="1"/>
  <c r="C101" i="1"/>
  <c r="B101" i="1"/>
  <c r="B100" i="1"/>
  <c r="G88" i="1"/>
  <c r="F88" i="1"/>
  <c r="E88" i="1"/>
  <c r="D88" i="1"/>
  <c r="C88" i="1"/>
  <c r="B88" i="1"/>
  <c r="B89" i="1" s="1"/>
  <c r="B87" i="1"/>
  <c r="B21" i="1"/>
  <c r="G19" i="1"/>
  <c r="F19" i="1"/>
  <c r="E19" i="1"/>
  <c r="D19" i="1"/>
  <c r="C19" i="1"/>
  <c r="G11" i="1"/>
  <c r="F11" i="1"/>
  <c r="E11" i="1"/>
  <c r="D11" i="1"/>
  <c r="C11" i="1"/>
  <c r="G9" i="1"/>
  <c r="F9" i="1"/>
  <c r="E9" i="1"/>
  <c r="D9" i="1"/>
  <c r="C9" i="1"/>
  <c r="G7" i="1"/>
  <c r="F7" i="1"/>
  <c r="E7" i="1"/>
  <c r="D7" i="1"/>
  <c r="C7" i="1"/>
  <c r="G5" i="1"/>
  <c r="F5" i="1"/>
  <c r="E5" i="1"/>
  <c r="D5" i="1"/>
  <c r="C5" i="1"/>
  <c r="B117" i="1" l="1"/>
  <c r="B143" i="1"/>
  <c r="B130" i="1"/>
  <c r="B192" i="1"/>
  <c r="B180" i="1"/>
  <c r="B102" i="1"/>
  <c r="C59" i="1" l="1"/>
  <c r="B59" i="1" l="1"/>
  <c r="M59" i="1" s="1"/>
  <c r="J59" i="1" l="1"/>
  <c r="N59" i="1" l="1"/>
  <c r="L59" i="1"/>
  <c r="B285" i="1" l="1"/>
  <c r="C276" i="1"/>
  <c r="C285" i="1"/>
  <c r="G285" i="1"/>
  <c r="D285" i="1"/>
  <c r="D276" i="1"/>
  <c r="E285" i="1"/>
  <c r="F276" i="1"/>
  <c r="F285" i="1"/>
  <c r="G276" i="1"/>
  <c r="E276" i="1"/>
  <c r="B276" i="1"/>
  <c r="G288" i="1" l="1"/>
  <c r="D288" i="1"/>
  <c r="B279" i="1"/>
  <c r="E288" i="1"/>
  <c r="F279" i="1"/>
  <c r="F288" i="1"/>
  <c r="G279" i="1"/>
  <c r="D279" i="1"/>
  <c r="B286" i="1"/>
  <c r="C279" i="1"/>
  <c r="E279" i="1"/>
  <c r="B277" i="1"/>
  <c r="B288" i="1"/>
  <c r="C288" i="1"/>
  <c r="C284" i="1" l="1"/>
  <c r="B290" i="1"/>
  <c r="B281" i="1"/>
  <c r="C277" i="1" l="1"/>
  <c r="C275" i="1"/>
  <c r="C286" i="1"/>
  <c r="C281" i="1"/>
  <c r="C290" i="1" l="1"/>
  <c r="D275" i="1"/>
  <c r="D284" i="1" l="1"/>
  <c r="D277" i="1"/>
  <c r="D286" i="1"/>
  <c r="D290" i="1" l="1"/>
  <c r="D281" i="1"/>
  <c r="E275" i="1" l="1"/>
  <c r="E284" i="1"/>
  <c r="E286" i="1" l="1"/>
  <c r="E277" i="1"/>
  <c r="E281" i="1" l="1"/>
  <c r="E290" i="1"/>
  <c r="F284" i="1" l="1"/>
  <c r="F275" i="1"/>
  <c r="F277" i="1" l="1"/>
  <c r="F286" i="1"/>
  <c r="F290" i="1" l="1"/>
  <c r="F281" i="1"/>
  <c r="G275" i="1" l="1"/>
  <c r="G284" i="1"/>
  <c r="G286" i="1" l="1"/>
  <c r="G277" i="1"/>
  <c r="G290" i="1" l="1"/>
  <c r="G281" i="1"/>
  <c r="B249" i="1" l="1"/>
  <c r="B258" i="1"/>
  <c r="E249" i="1"/>
  <c r="E267" i="1"/>
  <c r="C231" i="1"/>
  <c r="F240" i="1"/>
  <c r="D249" i="1"/>
  <c r="G231" i="1"/>
  <c r="D231" i="1"/>
  <c r="G249" i="1"/>
  <c r="F231" i="1"/>
  <c r="F249" i="1"/>
  <c r="B267" i="1"/>
  <c r="G240" i="1"/>
  <c r="G258" i="1"/>
  <c r="C249" i="1"/>
  <c r="C267" i="1"/>
  <c r="E258" i="1"/>
  <c r="C258" i="1"/>
  <c r="E231" i="1"/>
  <c r="D240" i="1"/>
  <c r="D267" i="1"/>
  <c r="G267" i="1"/>
  <c r="F258" i="1"/>
  <c r="D258" i="1"/>
  <c r="E240" i="1"/>
  <c r="B231" i="1"/>
  <c r="B240" i="1"/>
  <c r="F267" i="1"/>
  <c r="C240" i="1"/>
  <c r="G234" i="1" l="1"/>
  <c r="C270" i="1"/>
  <c r="B250" i="1"/>
  <c r="E270" i="1"/>
  <c r="G261" i="1"/>
  <c r="B232" i="1"/>
  <c r="F261" i="1"/>
  <c r="F243" i="1"/>
  <c r="B243" i="1"/>
  <c r="D252" i="1"/>
  <c r="C234" i="1"/>
  <c r="C243" i="1"/>
  <c r="D243" i="1"/>
  <c r="D270" i="1"/>
  <c r="D261" i="1"/>
  <c r="F270" i="1"/>
  <c r="E261" i="1"/>
  <c r="E243" i="1"/>
  <c r="B241" i="1"/>
  <c r="C261" i="1"/>
  <c r="B270" i="1"/>
  <c r="E252" i="1"/>
  <c r="B261" i="1"/>
  <c r="G252" i="1"/>
  <c r="B252" i="1"/>
  <c r="F234" i="1"/>
  <c r="B234" i="1"/>
  <c r="B268" i="1"/>
  <c r="G243" i="1"/>
  <c r="G270" i="1"/>
  <c r="C252" i="1"/>
  <c r="D234" i="1"/>
  <c r="B259" i="1"/>
  <c r="F252" i="1"/>
  <c r="E234" i="1"/>
  <c r="B272" i="1" l="1"/>
  <c r="B254" i="1"/>
  <c r="B263" i="1"/>
  <c r="B236" i="1"/>
  <c r="B245" i="1"/>
  <c r="C239" i="1" l="1"/>
  <c r="C241" i="1"/>
  <c r="C268" i="1"/>
  <c r="C266" i="1"/>
  <c r="C248" i="1"/>
  <c r="C230" i="1"/>
  <c r="C232" i="1"/>
  <c r="C259" i="1"/>
  <c r="C257" i="1"/>
  <c r="C245" i="1"/>
  <c r="C236" i="1"/>
  <c r="C250" i="1" l="1"/>
  <c r="C272" i="1"/>
  <c r="C263" i="1"/>
  <c r="D266" i="1"/>
  <c r="D239" i="1"/>
  <c r="D230" i="1"/>
  <c r="D257" i="1" l="1"/>
  <c r="C254" i="1"/>
  <c r="D241" i="1"/>
  <c r="D232" i="1"/>
  <c r="D259" i="1"/>
  <c r="D268" i="1"/>
  <c r="D248" i="1" l="1"/>
  <c r="D236" i="1"/>
  <c r="D245" i="1"/>
  <c r="D272" i="1"/>
  <c r="D263" i="1"/>
  <c r="D250" i="1" l="1"/>
  <c r="E266" i="1"/>
  <c r="E230" i="1"/>
  <c r="E239" i="1"/>
  <c r="E257" i="1"/>
  <c r="D254" i="1" l="1"/>
  <c r="E259" i="1"/>
  <c r="E268" i="1"/>
  <c r="E232" i="1"/>
  <c r="E241" i="1"/>
  <c r="E248" i="1" l="1"/>
  <c r="E272" i="1"/>
  <c r="E236" i="1"/>
  <c r="E245" i="1"/>
  <c r="E263" i="1"/>
  <c r="E250" i="1" l="1"/>
  <c r="F230" i="1"/>
  <c r="F239" i="1"/>
  <c r="F266" i="1"/>
  <c r="F257" i="1"/>
  <c r="E254" i="1" l="1"/>
  <c r="F259" i="1"/>
  <c r="F241" i="1"/>
  <c r="F268" i="1"/>
  <c r="F232" i="1"/>
  <c r="F248" i="1" l="1"/>
  <c r="F245" i="1"/>
  <c r="F236" i="1"/>
  <c r="F272" i="1"/>
  <c r="F263" i="1"/>
  <c r="F250" i="1" l="1"/>
  <c r="G230" i="1"/>
  <c r="G266" i="1"/>
  <c r="G239" i="1"/>
  <c r="G257" i="1"/>
  <c r="F254" i="1" l="1"/>
  <c r="G268" i="1"/>
  <c r="G241" i="1"/>
  <c r="G232" i="1"/>
  <c r="G259" i="1"/>
  <c r="G248" i="1" l="1"/>
  <c r="G245" i="1" l="1"/>
  <c r="G250" i="1"/>
  <c r="G272" i="1"/>
  <c r="G263" i="1"/>
  <c r="G236" i="1"/>
  <c r="G254" i="1" l="1"/>
  <c r="C30" i="1" l="1"/>
  <c r="D45" i="1"/>
  <c r="B51" i="1"/>
  <c r="B43" i="1"/>
  <c r="G50" i="1"/>
  <c r="G32" i="1"/>
  <c r="E73" i="1"/>
  <c r="F33" i="1"/>
  <c r="G56" i="1"/>
  <c r="D52" i="1"/>
  <c r="D64" i="1"/>
  <c r="F68" i="1"/>
  <c r="D58" i="1"/>
  <c r="G28" i="1"/>
  <c r="F67" i="1"/>
  <c r="D73" i="1"/>
  <c r="G59" i="1"/>
  <c r="G29" i="1"/>
  <c r="E69" i="1"/>
  <c r="D63" i="1"/>
  <c r="G48" i="1"/>
  <c r="C27" i="1"/>
  <c r="C46" i="1"/>
  <c r="B44" i="1"/>
  <c r="D57" i="1"/>
  <c r="C69" i="1"/>
  <c r="F220" i="1"/>
  <c r="B31" i="1"/>
  <c r="D51" i="1"/>
  <c r="B48" i="1"/>
  <c r="F60" i="1"/>
  <c r="E56" i="1"/>
  <c r="B220" i="1"/>
  <c r="E36" i="1"/>
  <c r="G47" i="1"/>
  <c r="E48" i="1"/>
  <c r="E43" i="1"/>
  <c r="D55" i="1"/>
  <c r="D54" i="1"/>
  <c r="E26" i="1"/>
  <c r="B50" i="1"/>
  <c r="B202" i="1"/>
  <c r="C202" i="1"/>
  <c r="B69" i="1"/>
  <c r="M69" i="1" s="1"/>
  <c r="B72" i="1"/>
  <c r="D34" i="1"/>
  <c r="F36" i="1"/>
  <c r="C62" i="1"/>
  <c r="F54" i="1"/>
  <c r="E32" i="1"/>
  <c r="E46" i="1"/>
  <c r="C34" i="1"/>
  <c r="G202" i="1"/>
  <c r="C33" i="1"/>
  <c r="B26" i="1"/>
  <c r="F52" i="1"/>
  <c r="D60" i="1"/>
  <c r="D30" i="1"/>
  <c r="F51" i="1"/>
  <c r="G63" i="1"/>
  <c r="D72" i="1"/>
  <c r="C70" i="1"/>
  <c r="F73" i="1"/>
  <c r="D68" i="1"/>
  <c r="E54" i="1"/>
  <c r="D53" i="1"/>
  <c r="B35" i="1"/>
  <c r="F57" i="1"/>
  <c r="E71" i="1"/>
  <c r="D59" i="1"/>
  <c r="B28" i="1"/>
  <c r="E211" i="1"/>
  <c r="G35" i="1"/>
  <c r="E68" i="1"/>
  <c r="B65" i="1"/>
  <c r="C65" i="1"/>
  <c r="F55" i="1"/>
  <c r="F56" i="1"/>
  <c r="B47" i="1"/>
  <c r="C44" i="1"/>
  <c r="D56" i="1"/>
  <c r="E67" i="1"/>
  <c r="F26" i="1"/>
  <c r="F69" i="1"/>
  <c r="D32" i="1"/>
  <c r="D33" i="1"/>
  <c r="C54" i="1"/>
  <c r="C28" i="1"/>
  <c r="C36" i="1"/>
  <c r="C29" i="1"/>
  <c r="D50" i="1"/>
  <c r="B52" i="1"/>
  <c r="F31" i="1"/>
  <c r="C57" i="1"/>
  <c r="D66" i="1"/>
  <c r="E60" i="1"/>
  <c r="B67" i="1"/>
  <c r="C26" i="1"/>
  <c r="G52" i="1"/>
  <c r="E34" i="1"/>
  <c r="C43" i="1"/>
  <c r="D43" i="1"/>
  <c r="F46" i="1"/>
  <c r="E62" i="1"/>
  <c r="D67" i="1"/>
  <c r="B71" i="1"/>
  <c r="B70" i="1"/>
  <c r="F35" i="1"/>
  <c r="D44" i="1"/>
  <c r="B64" i="1"/>
  <c r="D49" i="1"/>
  <c r="C66" i="1"/>
  <c r="G66" i="1"/>
  <c r="F48" i="1"/>
  <c r="B73" i="1"/>
  <c r="G51" i="1"/>
  <c r="E28" i="1"/>
  <c r="D47" i="1"/>
  <c r="F58" i="1"/>
  <c r="F62" i="1"/>
  <c r="G69" i="1"/>
  <c r="C32" i="1"/>
  <c r="G44" i="1"/>
  <c r="B68" i="1"/>
  <c r="D26" i="1"/>
  <c r="E47" i="1"/>
  <c r="F32" i="1"/>
  <c r="C71" i="1"/>
  <c r="J71" i="1" s="1"/>
  <c r="B211" i="1"/>
  <c r="F65" i="1"/>
  <c r="C52" i="1"/>
  <c r="C68" i="1"/>
  <c r="B53" i="1"/>
  <c r="F47" i="1"/>
  <c r="C55" i="1"/>
  <c r="C35" i="1"/>
  <c r="D35" i="1"/>
  <c r="E51" i="1"/>
  <c r="G211" i="1"/>
  <c r="B32" i="1"/>
  <c r="M32" i="1" s="1"/>
  <c r="F53" i="1"/>
  <c r="G27" i="1"/>
  <c r="E53" i="1"/>
  <c r="C60" i="1"/>
  <c r="E35" i="1"/>
  <c r="G73" i="1"/>
  <c r="G30" i="1"/>
  <c r="E31" i="1"/>
  <c r="B25" i="1"/>
  <c r="B63" i="1"/>
  <c r="C64" i="1"/>
  <c r="J64" i="1" s="1"/>
  <c r="G70" i="1"/>
  <c r="D28" i="1"/>
  <c r="F59" i="1"/>
  <c r="E72" i="1"/>
  <c r="B27" i="1"/>
  <c r="F71" i="1"/>
  <c r="F64" i="1"/>
  <c r="F28" i="1"/>
  <c r="C67" i="1"/>
  <c r="E49" i="1"/>
  <c r="B60" i="1"/>
  <c r="B29" i="1"/>
  <c r="F66" i="1"/>
  <c r="B55" i="1"/>
  <c r="G68" i="1"/>
  <c r="F72" i="1"/>
  <c r="G71" i="1"/>
  <c r="D220" i="1"/>
  <c r="D65" i="1"/>
  <c r="E64" i="1"/>
  <c r="G54" i="1"/>
  <c r="G43" i="1"/>
  <c r="B33" i="1"/>
  <c r="M33" i="1" s="1"/>
  <c r="G64" i="1"/>
  <c r="C63" i="1"/>
  <c r="E202" i="1"/>
  <c r="G31" i="1"/>
  <c r="B45" i="1"/>
  <c r="G58" i="1"/>
  <c r="E65" i="1"/>
  <c r="E70" i="1"/>
  <c r="F43" i="1"/>
  <c r="D71" i="1"/>
  <c r="G60" i="1"/>
  <c r="E33" i="1"/>
  <c r="B57" i="1"/>
  <c r="C51" i="1"/>
  <c r="J51" i="1" s="1"/>
  <c r="D27" i="1"/>
  <c r="G62" i="1"/>
  <c r="D202" i="1"/>
  <c r="F29" i="1"/>
  <c r="F34" i="1"/>
  <c r="G72" i="1"/>
  <c r="F49" i="1"/>
  <c r="D48" i="1"/>
  <c r="E66" i="1"/>
  <c r="E44" i="1"/>
  <c r="B58" i="1"/>
  <c r="B30" i="1"/>
  <c r="C72" i="1"/>
  <c r="J72" i="1" s="1"/>
  <c r="E45" i="1"/>
  <c r="D70" i="1"/>
  <c r="E52" i="1"/>
  <c r="G55" i="1"/>
  <c r="C211" i="1"/>
  <c r="D211" i="1"/>
  <c r="E50" i="1"/>
  <c r="G49" i="1"/>
  <c r="F50" i="1"/>
  <c r="E220" i="1"/>
  <c r="C48" i="1"/>
  <c r="C220" i="1"/>
  <c r="G45" i="1"/>
  <c r="E55" i="1"/>
  <c r="C58" i="1"/>
  <c r="F44" i="1"/>
  <c r="E29" i="1"/>
  <c r="D31" i="1"/>
  <c r="F45" i="1"/>
  <c r="G34" i="1"/>
  <c r="G46" i="1"/>
  <c r="F30" i="1"/>
  <c r="C31" i="1"/>
  <c r="J31" i="1" s="1"/>
  <c r="D36" i="1"/>
  <c r="F63" i="1"/>
  <c r="B66" i="1"/>
  <c r="C47" i="1"/>
  <c r="B54" i="1"/>
  <c r="E30" i="1"/>
  <c r="D62" i="1"/>
  <c r="E27" i="1"/>
  <c r="F202" i="1"/>
  <c r="F27" i="1"/>
  <c r="B46" i="1"/>
  <c r="C56" i="1"/>
  <c r="D29" i="1"/>
  <c r="G65" i="1"/>
  <c r="B62" i="1"/>
  <c r="B56" i="1"/>
  <c r="F70" i="1"/>
  <c r="G26" i="1"/>
  <c r="G220" i="1"/>
  <c r="D69" i="1"/>
  <c r="E63" i="1"/>
  <c r="C49" i="1"/>
  <c r="B34" i="1"/>
  <c r="M34" i="1" s="1"/>
  <c r="E57" i="1"/>
  <c r="G36" i="1"/>
  <c r="G67" i="1"/>
  <c r="C53" i="1"/>
  <c r="B36" i="1"/>
  <c r="M36" i="1" s="1"/>
  <c r="F211" i="1"/>
  <c r="D46" i="1"/>
  <c r="E58" i="1"/>
  <c r="E59" i="1"/>
  <c r="G33" i="1"/>
  <c r="B49" i="1"/>
  <c r="G53" i="1"/>
  <c r="G57" i="1"/>
  <c r="C73" i="1"/>
  <c r="B221" i="1"/>
  <c r="B133" i="1"/>
  <c r="B212" i="1"/>
  <c r="B173" i="1"/>
  <c r="B161" i="1"/>
  <c r="J28" i="1" l="1"/>
  <c r="L28" i="1" s="1"/>
  <c r="M53" i="1"/>
  <c r="M54" i="1"/>
  <c r="M27" i="1"/>
  <c r="J65" i="1"/>
  <c r="M46" i="1"/>
  <c r="M57" i="1"/>
  <c r="M73" i="1"/>
  <c r="M49" i="1"/>
  <c r="M60" i="1"/>
  <c r="M55" i="1"/>
  <c r="M56" i="1"/>
  <c r="J47" i="1"/>
  <c r="J58" i="1"/>
  <c r="M63" i="1"/>
  <c r="J68" i="1"/>
  <c r="L68" i="1" s="1"/>
  <c r="J29" i="1"/>
  <c r="L29" i="1" s="1"/>
  <c r="J62" i="1"/>
  <c r="L62" i="1" s="1"/>
  <c r="M48" i="1"/>
  <c r="M44" i="1"/>
  <c r="J67" i="1"/>
  <c r="J35" i="1"/>
  <c r="L35" i="1" s="1"/>
  <c r="J66" i="1"/>
  <c r="L66" i="1" s="1"/>
  <c r="M30" i="1"/>
  <c r="J26" i="1"/>
  <c r="L26" i="1" s="1"/>
  <c r="M52" i="1"/>
  <c r="J70" i="1"/>
  <c r="L70" i="1" s="1"/>
  <c r="B184" i="1"/>
  <c r="B182" i="1"/>
  <c r="G146" i="1"/>
  <c r="B105" i="1"/>
  <c r="D120" i="1"/>
  <c r="E105" i="1"/>
  <c r="E92" i="1"/>
  <c r="F214" i="1"/>
  <c r="B171" i="1"/>
  <c r="C214" i="1"/>
  <c r="G133" i="1"/>
  <c r="C133" i="1"/>
  <c r="F182" i="1"/>
  <c r="D214" i="1"/>
  <c r="D105" i="1"/>
  <c r="F171" i="1"/>
  <c r="C205" i="1"/>
  <c r="D159" i="1"/>
  <c r="G105" i="1"/>
  <c r="B159" i="1"/>
  <c r="G194" i="1"/>
  <c r="G205" i="1"/>
  <c r="J53" i="1"/>
  <c r="M62" i="1"/>
  <c r="M66" i="1"/>
  <c r="B37" i="1"/>
  <c r="B39" i="1" s="1"/>
  <c r="J52" i="1"/>
  <c r="M70" i="1"/>
  <c r="J43" i="1"/>
  <c r="J36" i="1"/>
  <c r="M28" i="1"/>
  <c r="J46" i="1"/>
  <c r="J60" i="1"/>
  <c r="B120" i="1"/>
  <c r="C146" i="1"/>
  <c r="C120" i="1"/>
  <c r="C105" i="1"/>
  <c r="B205" i="1"/>
  <c r="D171" i="1"/>
  <c r="G182" i="1"/>
  <c r="E159" i="1"/>
  <c r="B223" i="1"/>
  <c r="E194" i="1"/>
  <c r="E133" i="1"/>
  <c r="L67" i="1"/>
  <c r="M68" i="1"/>
  <c r="M71" i="1"/>
  <c r="N71" i="1" s="1"/>
  <c r="J57" i="1"/>
  <c r="L65" i="1"/>
  <c r="J34" i="1"/>
  <c r="M31" i="1"/>
  <c r="N31" i="1" s="1"/>
  <c r="J27" i="1"/>
  <c r="M43" i="1"/>
  <c r="L58" i="1"/>
  <c r="B214" i="1"/>
  <c r="E146" i="1"/>
  <c r="E205" i="1"/>
  <c r="D92" i="1"/>
  <c r="G223" i="1"/>
  <c r="F146" i="1"/>
  <c r="B147" i="1"/>
  <c r="B146" i="1"/>
  <c r="C92" i="1"/>
  <c r="B194" i="1"/>
  <c r="G171" i="1"/>
  <c r="G214" i="1"/>
  <c r="E223" i="1"/>
  <c r="J73" i="1"/>
  <c r="L72" i="1"/>
  <c r="J55" i="1"/>
  <c r="J54" i="1"/>
  <c r="M65" i="1"/>
  <c r="N65" i="1" s="1"/>
  <c r="M72" i="1"/>
  <c r="N72" i="1" s="1"/>
  <c r="M51" i="1"/>
  <c r="N51" i="1" s="1"/>
  <c r="F205" i="1"/>
  <c r="L47" i="1"/>
  <c r="J33" i="1"/>
  <c r="C194" i="1"/>
  <c r="D223" i="1"/>
  <c r="E171" i="1"/>
  <c r="G159" i="1"/>
  <c r="D205" i="1"/>
  <c r="C171" i="1"/>
  <c r="F133" i="1"/>
  <c r="G120" i="1"/>
  <c r="F223" i="1"/>
  <c r="E120" i="1"/>
  <c r="D182" i="1"/>
  <c r="J56" i="1"/>
  <c r="L31" i="1"/>
  <c r="J48" i="1"/>
  <c r="L51" i="1"/>
  <c r="J63" i="1"/>
  <c r="L71" i="1"/>
  <c r="J32" i="1"/>
  <c r="M64" i="1"/>
  <c r="N64" i="1" s="1"/>
  <c r="J44" i="1"/>
  <c r="N70" i="1"/>
  <c r="J69" i="1"/>
  <c r="C223" i="1"/>
  <c r="E214" i="1"/>
  <c r="J49" i="1"/>
  <c r="D133" i="1"/>
  <c r="F120" i="1"/>
  <c r="D146" i="1"/>
  <c r="D194" i="1"/>
  <c r="F92" i="1"/>
  <c r="F159" i="1"/>
  <c r="F194" i="1"/>
  <c r="G92" i="1"/>
  <c r="C159" i="1"/>
  <c r="B203" i="1"/>
  <c r="B92" i="1"/>
  <c r="E182" i="1"/>
  <c r="C182" i="1"/>
  <c r="F105" i="1"/>
  <c r="M58" i="1"/>
  <c r="N58" i="1" s="1"/>
  <c r="M29" i="1"/>
  <c r="L64" i="1"/>
  <c r="M67" i="1"/>
  <c r="N67" i="1" s="1"/>
  <c r="M47" i="1"/>
  <c r="N47" i="1" s="1"/>
  <c r="M35" i="1"/>
  <c r="M26" i="1"/>
  <c r="J30" i="1"/>
  <c r="B134" i="1"/>
  <c r="C166" i="1"/>
  <c r="C169" i="1" s="1"/>
  <c r="C154" i="1"/>
  <c r="N66" i="1" l="1"/>
  <c r="N26" i="1"/>
  <c r="N28" i="1"/>
  <c r="N29" i="1"/>
  <c r="N62" i="1"/>
  <c r="N35" i="1"/>
  <c r="N68" i="1"/>
  <c r="N30" i="1"/>
  <c r="L30" i="1"/>
  <c r="N73" i="1"/>
  <c r="L73" i="1"/>
  <c r="B121" i="1"/>
  <c r="L63" i="1"/>
  <c r="N63" i="1"/>
  <c r="N56" i="1"/>
  <c r="L56" i="1"/>
  <c r="N55" i="1"/>
  <c r="L55" i="1"/>
  <c r="N27" i="1"/>
  <c r="L27" i="1"/>
  <c r="L53" i="1"/>
  <c r="N53" i="1"/>
  <c r="B225" i="1"/>
  <c r="N33" i="1"/>
  <c r="L33" i="1"/>
  <c r="L57" i="1"/>
  <c r="N57" i="1"/>
  <c r="N36" i="1"/>
  <c r="L36" i="1"/>
  <c r="L69" i="1"/>
  <c r="N69" i="1"/>
  <c r="L34" i="1"/>
  <c r="N34" i="1"/>
  <c r="N46" i="1"/>
  <c r="L46" i="1"/>
  <c r="B108" i="1"/>
  <c r="B106" i="1"/>
  <c r="N44" i="1"/>
  <c r="L44" i="1"/>
  <c r="L54" i="1"/>
  <c r="N54" i="1"/>
  <c r="N52" i="1"/>
  <c r="L52" i="1"/>
  <c r="B95" i="1"/>
  <c r="B93" i="1"/>
  <c r="B149" i="1"/>
  <c r="B216" i="1"/>
  <c r="C201" i="1"/>
  <c r="B207" i="1"/>
  <c r="B196" i="1"/>
  <c r="N49" i="1"/>
  <c r="L49" i="1"/>
  <c r="L32" i="1"/>
  <c r="N32" i="1"/>
  <c r="L48" i="1"/>
  <c r="N48" i="1"/>
  <c r="L60" i="1"/>
  <c r="N60" i="1"/>
  <c r="L43" i="1"/>
  <c r="N43" i="1"/>
  <c r="C173" i="1"/>
  <c r="C87" i="1"/>
  <c r="C89" i="1" s="1"/>
  <c r="C157" i="1"/>
  <c r="C141" i="1"/>
  <c r="C143" i="1" s="1"/>
  <c r="C184" i="1"/>
  <c r="B136" i="1"/>
  <c r="C196" i="1" l="1"/>
  <c r="C178" i="1"/>
  <c r="C180" i="1" s="1"/>
  <c r="B61" i="1"/>
  <c r="C219" i="1"/>
  <c r="C212" i="1"/>
  <c r="C210" i="1"/>
  <c r="B123" i="1"/>
  <c r="C189" i="1"/>
  <c r="C192" i="1" s="1"/>
  <c r="C203" i="1"/>
  <c r="C221" i="1"/>
  <c r="D178" i="1"/>
  <c r="D180" i="1" s="1"/>
  <c r="C161" i="1"/>
  <c r="D189" i="1"/>
  <c r="D192" i="1" s="1"/>
  <c r="C128" i="1"/>
  <c r="C130" i="1" s="1"/>
  <c r="D166" i="1"/>
  <c r="D169" i="1" s="1"/>
  <c r="C216" i="1" l="1"/>
  <c r="C100" i="1"/>
  <c r="C102" i="1" s="1"/>
  <c r="C113" i="1"/>
  <c r="C117" i="1" s="1"/>
  <c r="C93" i="1"/>
  <c r="C207" i="1"/>
  <c r="B74" i="1"/>
  <c r="B76" i="1" s="1"/>
  <c r="C225" i="1"/>
  <c r="D201" i="1"/>
  <c r="D173" i="1"/>
  <c r="D210" i="1"/>
  <c r="C95" i="1"/>
  <c r="D184" i="1"/>
  <c r="D154" i="1"/>
  <c r="C123" i="1"/>
  <c r="D196" i="1"/>
  <c r="B78" i="1" l="1"/>
  <c r="B80" i="1"/>
  <c r="C15" i="1" s="1"/>
  <c r="C21" i="1" s="1"/>
  <c r="C149" i="1"/>
  <c r="C147" i="1"/>
  <c r="C108" i="1"/>
  <c r="C106" i="1"/>
  <c r="C121" i="1"/>
  <c r="D219" i="1"/>
  <c r="D100" i="1"/>
  <c r="D102" i="1" s="1"/>
  <c r="D113" i="1"/>
  <c r="D117" i="1" s="1"/>
  <c r="E189" i="1"/>
  <c r="E192" i="1" s="1"/>
  <c r="E178" i="1"/>
  <c r="E180" i="1" s="1"/>
  <c r="D212" i="1"/>
  <c r="D87" i="1"/>
  <c r="D89" i="1" s="1"/>
  <c r="D141" i="1"/>
  <c r="D143" i="1" s="1"/>
  <c r="D157" i="1"/>
  <c r="E166" i="1"/>
  <c r="E169" i="1" s="1"/>
  <c r="D203" i="1"/>
  <c r="C136" i="1" l="1"/>
  <c r="C134" i="1"/>
  <c r="D221" i="1"/>
  <c r="D161" i="1"/>
  <c r="E184" i="1"/>
  <c r="D207" i="1"/>
  <c r="D216" i="1"/>
  <c r="E173" i="1"/>
  <c r="E196" i="1"/>
  <c r="D128" i="1" l="1"/>
  <c r="D130" i="1" s="1"/>
  <c r="C61" i="1"/>
  <c r="D106" i="1"/>
  <c r="D225" i="1"/>
  <c r="E201" i="1"/>
  <c r="D147" i="1"/>
  <c r="E210" i="1"/>
  <c r="D93" i="1"/>
  <c r="E154" i="1"/>
  <c r="F189" i="1"/>
  <c r="F192" i="1" s="1"/>
  <c r="F166" i="1"/>
  <c r="F169" i="1" s="1"/>
  <c r="F178" i="1"/>
  <c r="F180" i="1" s="1"/>
  <c r="D123" i="1" l="1"/>
  <c r="D121" i="1"/>
  <c r="D108" i="1"/>
  <c r="J61" i="1"/>
  <c r="M61" i="1"/>
  <c r="E219" i="1"/>
  <c r="E212" i="1"/>
  <c r="F173" i="1"/>
  <c r="F184" i="1"/>
  <c r="E203" i="1"/>
  <c r="F196" i="1"/>
  <c r="E157" i="1"/>
  <c r="D95" i="1"/>
  <c r="D149" i="1"/>
  <c r="E113" i="1" l="1"/>
  <c r="E117" i="1" s="1"/>
  <c r="N61" i="1"/>
  <c r="L61" i="1"/>
  <c r="D136" i="1"/>
  <c r="D134" i="1"/>
  <c r="E100" i="1"/>
  <c r="E102" i="1" s="1"/>
  <c r="E221" i="1"/>
  <c r="E106" i="1"/>
  <c r="E87" i="1"/>
  <c r="E89" i="1" s="1"/>
  <c r="G189" i="1"/>
  <c r="G192" i="1" s="1"/>
  <c r="E216" i="1"/>
  <c r="E207" i="1"/>
  <c r="G166" i="1"/>
  <c r="G169" i="1" s="1"/>
  <c r="E161" i="1"/>
  <c r="G178" i="1"/>
  <c r="G180" i="1" s="1"/>
  <c r="E141" i="1"/>
  <c r="E143" i="1" s="1"/>
  <c r="E128" i="1" l="1"/>
  <c r="E130" i="1" s="1"/>
  <c r="D61" i="1"/>
  <c r="D74" i="1" s="1"/>
  <c r="E225" i="1"/>
  <c r="F210" i="1"/>
  <c r="G173" i="1"/>
  <c r="E93" i="1"/>
  <c r="G184" i="1"/>
  <c r="F154" i="1"/>
  <c r="F201" i="1"/>
  <c r="G196" i="1"/>
  <c r="E108" i="1"/>
  <c r="E123" i="1" l="1"/>
  <c r="E121" i="1"/>
  <c r="F219" i="1"/>
  <c r="F113" i="1"/>
  <c r="F117" i="1" s="1"/>
  <c r="E95" i="1"/>
  <c r="F203" i="1"/>
  <c r="F157" i="1"/>
  <c r="F212" i="1"/>
  <c r="F100" i="1"/>
  <c r="F102" i="1" s="1"/>
  <c r="E149" i="1" l="1"/>
  <c r="E147" i="1"/>
  <c r="E136" i="1"/>
  <c r="E134" i="1"/>
  <c r="F221" i="1"/>
  <c r="F128" i="1"/>
  <c r="F130" i="1" s="1"/>
  <c r="F161" i="1"/>
  <c r="F216" i="1"/>
  <c r="F207" i="1"/>
  <c r="F87" i="1"/>
  <c r="F89" i="1" s="1"/>
  <c r="F106" i="1"/>
  <c r="F141" i="1" l="1"/>
  <c r="F143" i="1" s="1"/>
  <c r="E61" i="1"/>
  <c r="E74" i="1" s="1"/>
  <c r="F225" i="1"/>
  <c r="G201" i="1"/>
  <c r="F134" i="1"/>
  <c r="G154" i="1"/>
  <c r="G210" i="1"/>
  <c r="F108" i="1"/>
  <c r="F147" i="1" l="1"/>
  <c r="F123" i="1"/>
  <c r="F121" i="1"/>
  <c r="G219" i="1"/>
  <c r="F136" i="1"/>
  <c r="G212" i="1"/>
  <c r="G113" i="1"/>
  <c r="G117" i="1" s="1"/>
  <c r="G203" i="1"/>
  <c r="G157" i="1"/>
  <c r="F149" i="1"/>
  <c r="G100" i="1"/>
  <c r="G102" i="1" s="1"/>
  <c r="F95" i="1" l="1"/>
  <c r="F93" i="1"/>
  <c r="G221" i="1"/>
  <c r="G141" i="1"/>
  <c r="G143" i="1" s="1"/>
  <c r="G161" i="1"/>
  <c r="G87" i="1"/>
  <c r="G89" i="1" s="1"/>
  <c r="G128" i="1"/>
  <c r="G130" i="1" s="1"/>
  <c r="G106" i="1"/>
  <c r="F61" i="1" l="1"/>
  <c r="F74" i="1" s="1"/>
  <c r="G216" i="1"/>
  <c r="G207" i="1"/>
  <c r="G121" i="1"/>
  <c r="G108" i="1"/>
  <c r="G123" i="1" l="1"/>
  <c r="G225" i="1"/>
  <c r="G95" i="1" l="1"/>
  <c r="G93" i="1"/>
  <c r="G136" i="1"/>
  <c r="G134" i="1"/>
  <c r="G149" i="1"/>
  <c r="G147" i="1"/>
  <c r="G61" i="1" l="1"/>
  <c r="G74" i="1" s="1"/>
  <c r="C82" i="1" l="1"/>
  <c r="C25" i="1"/>
  <c r="C81" i="1"/>
  <c r="C37" i="1" l="1"/>
  <c r="C39" i="1" s="1"/>
  <c r="J25" i="1"/>
  <c r="M25" i="1"/>
  <c r="D82" i="1" l="1"/>
  <c r="D81" i="1"/>
  <c r="D25" i="1"/>
  <c r="D37" i="1" s="1"/>
  <c r="N25" i="1"/>
  <c r="L25" i="1"/>
  <c r="E81" i="1" l="1"/>
  <c r="E25" i="1"/>
  <c r="E37" i="1" s="1"/>
  <c r="E82" i="1"/>
  <c r="F81" i="1"/>
  <c r="F25" i="1"/>
  <c r="F37" i="1" s="1"/>
  <c r="F82" i="1"/>
  <c r="D76" i="1"/>
  <c r="D78" i="1" s="1"/>
  <c r="F76" i="1" l="1"/>
  <c r="F78" i="1" s="1"/>
  <c r="E76" i="1"/>
  <c r="E78" i="1" s="1"/>
  <c r="G82" i="1" l="1"/>
  <c r="G25" i="1"/>
  <c r="G37" i="1" s="1"/>
  <c r="G81" i="1"/>
  <c r="G76" i="1" l="1"/>
  <c r="G78" i="1" s="1"/>
  <c r="C45" i="1" l="1"/>
  <c r="C50" i="1"/>
  <c r="J50" i="1" l="1"/>
  <c r="M50" i="1"/>
  <c r="J45" i="1"/>
  <c r="M45" i="1"/>
  <c r="C74" i="1"/>
  <c r="C76" i="1" s="1"/>
  <c r="N45" i="1" l="1"/>
  <c r="L45" i="1"/>
  <c r="C78" i="1"/>
  <c r="C80" i="1"/>
  <c r="D15" i="1" s="1"/>
  <c r="N50" i="1"/>
  <c r="L50" i="1"/>
  <c r="D21" i="1" l="1"/>
  <c r="D80" i="1" s="1"/>
  <c r="E15" i="1" s="1"/>
  <c r="D39" i="1"/>
  <c r="L75" i="1"/>
  <c r="N75" i="1"/>
  <c r="E21" i="1" l="1"/>
  <c r="E80" i="1" s="1"/>
  <c r="F15" i="1" s="1"/>
  <c r="E39" i="1"/>
  <c r="H14" i="1" l="1"/>
  <c r="F21" i="1"/>
  <c r="F80" i="1" s="1"/>
  <c r="G15" i="1" s="1"/>
  <c r="F39" i="1"/>
  <c r="G21" i="1" l="1"/>
  <c r="G80" i="1" s="1"/>
  <c r="G39" i="1"/>
</calcChain>
</file>

<file path=xl/comments1.xml><?xml version="1.0" encoding="utf-8"?>
<comments xmlns="http://schemas.openxmlformats.org/spreadsheetml/2006/main">
  <authors>
    <author>Adam Morton</author>
  </authors>
  <commentList>
    <comment ref="J14" authorId="0" shapeId="0">
      <text>
        <r>
          <rPr>
            <sz val="9"/>
            <color indexed="81"/>
            <rFont val="Tahoma"/>
            <family val="2"/>
          </rPr>
          <t>Enter the date of the meeting where the budget was approved by Governors</t>
        </r>
      </text>
    </comment>
  </commentList>
</comments>
</file>

<file path=xl/sharedStrings.xml><?xml version="1.0" encoding="utf-8"?>
<sst xmlns="http://schemas.openxmlformats.org/spreadsheetml/2006/main" count="338" uniqueCount="137">
  <si>
    <t>FINANCIAL PLAN - SUMMARY</t>
  </si>
  <si>
    <t>Variance from previous year to current year</t>
  </si>
  <si>
    <t>SUMMARY</t>
  </si>
  <si>
    <t>2021/22</t>
  </si>
  <si>
    <t>2022/23</t>
  </si>
  <si>
    <t>2023/24</t>
  </si>
  <si>
    <t>2024/25</t>
  </si>
  <si>
    <t>2025/26</t>
  </si>
  <si>
    <t>2026/27</t>
  </si>
  <si>
    <t>Percentage</t>
  </si>
  <si>
    <r>
      <t xml:space="preserve">If </t>
    </r>
    <r>
      <rPr>
        <b/>
        <sz val="10"/>
        <color rgb="FFFF0000"/>
        <rFont val="Arial"/>
        <family val="2"/>
      </rPr>
      <t>Red</t>
    </r>
    <r>
      <rPr>
        <b/>
        <sz val="10"/>
        <rFont val="Arial"/>
        <family val="2"/>
      </rPr>
      <t xml:space="preserve"> enter reason</t>
    </r>
  </si>
  <si>
    <t>Actual</t>
  </si>
  <si>
    <t>Budget</t>
  </si>
  <si>
    <t>Estimate</t>
  </si>
  <si>
    <t>Difference</t>
  </si>
  <si>
    <t>for variance</t>
  </si>
  <si>
    <t>Number of pupils on roll (Primary)</t>
  </si>
  <si>
    <t>Enter NoR for Previous year</t>
  </si>
  <si>
    <t>Number of pupils on roll (Secondary)</t>
  </si>
  <si>
    <t>Number of pupils on roll (Nursery)</t>
  </si>
  <si>
    <t>Number of pupils on roll (Post 16)</t>
  </si>
  <si>
    <t>£</t>
  </si>
  <si>
    <t>Validation Correct/Incorrect</t>
  </si>
  <si>
    <t>Budget Approved: Governors Meeting Date</t>
  </si>
  <si>
    <t>Under / Overspend B/F</t>
  </si>
  <si>
    <t>Note: A negative figure demonstrates a surplus</t>
  </si>
  <si>
    <t>Income - (I01)</t>
  </si>
  <si>
    <t>Total Original Budget Share</t>
  </si>
  <si>
    <t>Enter Original Budget Share for Previous year</t>
  </si>
  <si>
    <t>Total Budget including carry forward</t>
  </si>
  <si>
    <t>Income:</t>
  </si>
  <si>
    <t>Reason</t>
  </si>
  <si>
    <t>(I01) - Funds Delegated by the Local Authority</t>
  </si>
  <si>
    <t xml:space="preserve">Supplementary/rates funding </t>
  </si>
  <si>
    <t>(I02) - Funding for 6th Form</t>
  </si>
  <si>
    <t>(I03) - High Needs Top-Up Income</t>
  </si>
  <si>
    <t>Additional HN pupils / funding rate increase</t>
  </si>
  <si>
    <t>(I07) - Other Grants and Payments Received</t>
  </si>
  <si>
    <t>Broadband credit finishes</t>
  </si>
  <si>
    <t>(I08A) - Income From Lettings</t>
  </si>
  <si>
    <t>(I08B) - Income From Facilities and Services</t>
  </si>
  <si>
    <t>21/22 received £6K income from Lead Equate/£2K from School Fund for bookshelves</t>
  </si>
  <si>
    <t>(I09) - Income From Catering</t>
  </si>
  <si>
    <t>(I10) - Receipts From Supply Teacher Insurance Claims</t>
  </si>
  <si>
    <t>High teaching staff absence in 21/22</t>
  </si>
  <si>
    <t>(I11) - Receipts From Other Insurance Claims</t>
  </si>
  <si>
    <t>High support staff absence in 21/22 plus £3500 insurance claim from PGL Residential for 2020</t>
  </si>
  <si>
    <t>(I12) - Income from Contributions to Visits</t>
  </si>
  <si>
    <t>(I13) - Donations and/or Voluntary Funds</t>
  </si>
  <si>
    <t>(I18) - Additional Grant For Schools</t>
  </si>
  <si>
    <t>Covid Support Funding for FSM children-not advised if this is continuing for 22/23</t>
  </si>
  <si>
    <t>Total Income:</t>
  </si>
  <si>
    <t>Total of all Budget Income:</t>
  </si>
  <si>
    <t>Expenditure:</t>
  </si>
  <si>
    <t xml:space="preserve">(E01) - Teaching Staff </t>
  </si>
  <si>
    <t xml:space="preserve">(E02) - Supply Teaching Staff </t>
  </si>
  <si>
    <t xml:space="preserve">(E03) - Education Support Staff </t>
  </si>
  <si>
    <t xml:space="preserve">(E04) - Premises Staff </t>
  </si>
  <si>
    <t xml:space="preserve">(E05) - Administrative and Clerical Staff </t>
  </si>
  <si>
    <t xml:space="preserve">(E06) - Catering Staff </t>
  </si>
  <si>
    <t xml:space="preserve">(E07) - Cost of Other Staff </t>
  </si>
  <si>
    <t xml:space="preserve">Selected staff salaries allocated to grants going forward </t>
  </si>
  <si>
    <t xml:space="preserve">(E08) - Indirect Employee Expenses </t>
  </si>
  <si>
    <t xml:space="preserve">(E09) - Staff Development and Training </t>
  </si>
  <si>
    <t xml:space="preserve">(E10) - Supply Teacher Insurance </t>
  </si>
  <si>
    <t>Upgraded teaching staff sickness insurance cover to 3 days instead of 10</t>
  </si>
  <si>
    <t xml:space="preserve">(E11) - Staff-Related Insurance </t>
  </si>
  <si>
    <t xml:space="preserve">(E12) - Building Maintenance and Improvement </t>
  </si>
  <si>
    <t>Large works carried out 21/22 (water heaters/boiler/gates)</t>
  </si>
  <si>
    <t xml:space="preserve">(E13) - Grounds Maintenance and Improvement </t>
  </si>
  <si>
    <t>Wild area improvement approx £1K</t>
  </si>
  <si>
    <t xml:space="preserve">(E14) - Cleaning and Caretaking </t>
  </si>
  <si>
    <t>Commenced cleaning contract with Carlton going forward (includes cleaning consumables and management of staff)</t>
  </si>
  <si>
    <t xml:space="preserve">(E15) - Water and Sewerage </t>
  </si>
  <si>
    <t>(E16) - Energy</t>
  </si>
  <si>
    <t>Utility costs increased considerably (gas 55% / electricity 50% / water 10%)</t>
  </si>
  <si>
    <t>(E17) - Rates</t>
  </si>
  <si>
    <t>(E18) - Other Occupation Costs</t>
  </si>
  <si>
    <t xml:space="preserve">Reduced cleaning products costs (now part of Carlton Cleaning contract) </t>
  </si>
  <si>
    <t>(E19) - Learning Resources</t>
  </si>
  <si>
    <t>(E20) - ICT Learning Resources</t>
  </si>
  <si>
    <t>(E21) - Examination Fees</t>
  </si>
  <si>
    <t>(E22) - Administrative Supplies</t>
  </si>
  <si>
    <t>(E23) - Other Insurance Premiums</t>
  </si>
  <si>
    <t>(E24) - Special Facilities</t>
  </si>
  <si>
    <t>(E25) - Catering Supplies</t>
  </si>
  <si>
    <t>21/22 included Covid Support FSM vouchers for school holidays. Unsure these will continue in 22/23</t>
  </si>
  <si>
    <t>(E26) - Agency Supply Teaching Staff</t>
  </si>
  <si>
    <t>For 22/23 covering the majority of staff cover with in-house supply teachers</t>
  </si>
  <si>
    <t>(E27) - Bought-In Professional Services - Curriculum</t>
  </si>
  <si>
    <t>(E28A) - Bought-In Professional Services - Other (except PFI)</t>
  </si>
  <si>
    <t>(E28B) - Bought-In Professional Services - Other (PFI)</t>
  </si>
  <si>
    <t>(E29) - Loan Interest</t>
  </si>
  <si>
    <t>(E30) - Direct Revenue Financing (Revenue Cont to Capital)</t>
  </si>
  <si>
    <t>Total Expenditure:</t>
  </si>
  <si>
    <t>Total of Income and Expenditure</t>
  </si>
  <si>
    <t>Under / Overspend - In Year Position</t>
  </si>
  <si>
    <t>Under / Overspend C/F</t>
  </si>
  <si>
    <t>An 8% Carry Forward would Equal (Primary)</t>
  </si>
  <si>
    <t>A 5% Carry Forward would Equal (Secondary)</t>
  </si>
  <si>
    <t>Pupil Premium FSM - (I05)</t>
  </si>
  <si>
    <t>B/F Total</t>
  </si>
  <si>
    <t>Pupil Premium - Eligible for Free School Meals</t>
  </si>
  <si>
    <t>Total Pupil Premium Income</t>
  </si>
  <si>
    <t>Overspend charged back to Budget Share</t>
  </si>
  <si>
    <t>C/F Total</t>
  </si>
  <si>
    <t>Pupil Premium Service Children - (I05)</t>
  </si>
  <si>
    <t>Pupil Premium Service Children</t>
  </si>
  <si>
    <t>Total Pupil Premium Service Children Income</t>
  </si>
  <si>
    <t>Pupil Premium Looked After Children - (I05)</t>
  </si>
  <si>
    <t>Pupil Premium Looked After Children</t>
  </si>
  <si>
    <t>Pupil Premium Looked After Children Virtual Head Funding</t>
  </si>
  <si>
    <t>Pupil Premium Looked After Children Out of County Funding</t>
  </si>
  <si>
    <t>Total Pupil Premium Looked After Children Income</t>
  </si>
  <si>
    <t>Pupil Premium Post Looked After Children - (I05)</t>
  </si>
  <si>
    <t>Pupil Premium Post Looked After Children</t>
  </si>
  <si>
    <t>Total Pupil Premium Post Looked After Children Income</t>
  </si>
  <si>
    <t>Pupil Premium Early Years Funding - (I01)</t>
  </si>
  <si>
    <t>Pupil Premium Early Years Funding</t>
  </si>
  <si>
    <t>Total Pupil Premium Early Years Income</t>
  </si>
  <si>
    <t>PE and Sport Income - (I18)</t>
  </si>
  <si>
    <t>April to August</t>
  </si>
  <si>
    <t>September to March</t>
  </si>
  <si>
    <t>Total Income</t>
  </si>
  <si>
    <t>Universal Infant Free School Meals - (I18)</t>
  </si>
  <si>
    <t xml:space="preserve">Income </t>
  </si>
  <si>
    <t>Vulnerable Bursary - (I02)</t>
  </si>
  <si>
    <t>Vulnerable Bursary</t>
  </si>
  <si>
    <t>Total Vulnerable Bursary Income</t>
  </si>
  <si>
    <t>16-19 Bursary - (I02)</t>
  </si>
  <si>
    <t>Total 16-19 Bursary Income</t>
  </si>
  <si>
    <t>Other Grants</t>
  </si>
  <si>
    <t>Income</t>
  </si>
  <si>
    <t>Covid Grants</t>
  </si>
  <si>
    <t>Devolved Capital:</t>
  </si>
  <si>
    <t>Expenditure</t>
  </si>
  <si>
    <t>£3026 Music Room alts / £1895 Promethean Board KP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</si>
</sst>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;\(#,##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indexed="39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0"/>
      <color indexed="52"/>
      <name val="Arial"/>
      <family val="2"/>
    </font>
    <font>
      <sz val="10"/>
      <color indexed="52"/>
      <name val="Arial"/>
      <family val="2"/>
    </font>
    <font>
      <b/>
      <u/>
      <sz val="10"/>
      <name val="Arial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1">
    <xf numFmtId="0" fontId="0" fillId="0" borderId="0" xfId="0"/>
    <xf numFmtId="0" fontId="2" fillId="2" borderId="0" xfId="0" applyFont="1" applyFill="1" applyAlignment="1" applyProtection="1">
      <alignment horizontal="centerContinuous"/>
    </xf>
    <xf numFmtId="0" fontId="3" fillId="2" borderId="0" xfId="0" applyFont="1" applyFill="1" applyAlignment="1" applyProtection="1">
      <alignment horizontal="centerContinuous"/>
    </xf>
    <xf numFmtId="0" fontId="4" fillId="2" borderId="0" xfId="0" applyFont="1" applyFill="1" applyAlignment="1" applyProtection="1">
      <alignment horizontal="centerContinuous"/>
    </xf>
    <xf numFmtId="0" fontId="4" fillId="0" borderId="0" xfId="0" applyFont="1" applyProtection="1"/>
    <xf numFmtId="0" fontId="3" fillId="0" borderId="0" xfId="0" applyFont="1" applyProtection="1"/>
    <xf numFmtId="0" fontId="3" fillId="3" borderId="0" xfId="0" applyFont="1" applyFill="1" applyProtection="1"/>
    <xf numFmtId="0" fontId="3" fillId="3" borderId="0" xfId="0" quotePrefix="1" applyFont="1" applyFill="1" applyAlignment="1" applyProtection="1">
      <alignment horizontal="center"/>
    </xf>
    <xf numFmtId="0" fontId="4" fillId="0" borderId="1" xfId="0" applyFont="1" applyBorder="1" applyProtection="1"/>
    <xf numFmtId="0" fontId="3" fillId="0" borderId="2" xfId="0" applyFont="1" applyBorder="1" applyProtection="1"/>
    <xf numFmtId="0" fontId="4" fillId="0" borderId="3" xfId="0" applyFont="1" applyBorder="1" applyProtection="1"/>
    <xf numFmtId="0" fontId="4" fillId="0" borderId="4" xfId="0" applyFont="1" applyBorder="1" applyProtection="1"/>
    <xf numFmtId="0" fontId="4" fillId="3" borderId="0" xfId="0" applyFont="1" applyFill="1" applyProtection="1"/>
    <xf numFmtId="0" fontId="3" fillId="3" borderId="0" xfId="0" applyFont="1" applyFill="1" applyAlignment="1" applyProtection="1">
      <alignment horizontal="center"/>
    </xf>
    <xf numFmtId="0" fontId="4" fillId="0" borderId="5" xfId="0" applyFont="1" applyBorder="1" applyProtection="1"/>
    <xf numFmtId="0" fontId="3" fillId="0" borderId="6" xfId="0" applyFont="1" applyBorder="1" applyProtection="1"/>
    <xf numFmtId="0" fontId="4" fillId="0" borderId="0" xfId="0" applyFont="1" applyBorder="1" applyProtection="1"/>
    <xf numFmtId="0" fontId="4" fillId="0" borderId="7" xfId="0" applyFont="1" applyBorder="1" applyProtection="1"/>
    <xf numFmtId="0" fontId="4" fillId="0" borderId="8" xfId="0" applyFont="1" applyBorder="1" applyProtection="1"/>
    <xf numFmtId="3" fontId="4" fillId="4" borderId="9" xfId="0" applyNumberFormat="1" applyFont="1" applyFill="1" applyBorder="1" applyAlignment="1" applyProtection="1">
      <alignment horizontal="right"/>
      <protection locked="0"/>
    </xf>
    <xf numFmtId="3" fontId="6" fillId="0" borderId="9" xfId="0" applyNumberFormat="1" applyFont="1" applyFill="1" applyBorder="1" applyAlignment="1" applyProtection="1">
      <alignment horizontal="right"/>
    </xf>
    <xf numFmtId="3" fontId="6" fillId="0" borderId="10" xfId="0" applyNumberFormat="1" applyFont="1" applyFill="1" applyBorder="1" applyAlignment="1" applyProtection="1">
      <alignment horizontal="right"/>
    </xf>
    <xf numFmtId="0" fontId="4" fillId="4" borderId="0" xfId="0" applyFont="1" applyFill="1" applyProtection="1"/>
    <xf numFmtId="0" fontId="4" fillId="0" borderId="11" xfId="0" applyFont="1" applyBorder="1" applyProtection="1"/>
    <xf numFmtId="3" fontId="4" fillId="0" borderId="0" xfId="0" applyNumberFormat="1" applyFont="1" applyFill="1" applyBorder="1" applyAlignment="1" applyProtection="1">
      <alignment horizontal="right"/>
    </xf>
    <xf numFmtId="3" fontId="6" fillId="0" borderId="0" xfId="0" applyNumberFormat="1" applyFont="1" applyFill="1" applyBorder="1" applyAlignment="1" applyProtection="1">
      <alignment horizontal="right"/>
    </xf>
    <xf numFmtId="3" fontId="6" fillId="0" borderId="12" xfId="0" applyNumberFormat="1" applyFont="1" applyFill="1" applyBorder="1" applyAlignment="1" applyProtection="1">
      <alignment horizontal="right"/>
    </xf>
    <xf numFmtId="0" fontId="4" fillId="0" borderId="0" xfId="0" applyFont="1" applyFill="1" applyProtection="1"/>
    <xf numFmtId="3" fontId="4" fillId="4" borderId="0" xfId="0" applyNumberFormat="1" applyFont="1" applyFill="1" applyBorder="1" applyAlignment="1" applyProtection="1">
      <alignment horizontal="right"/>
      <protection locked="0"/>
    </xf>
    <xf numFmtId="4" fontId="4" fillId="4" borderId="0" xfId="0" applyNumberFormat="1" applyFont="1" applyFill="1" applyBorder="1" applyAlignment="1" applyProtection="1">
      <alignment horizontal="right"/>
      <protection locked="0"/>
    </xf>
    <xf numFmtId="4" fontId="6" fillId="0" borderId="0" xfId="0" applyNumberFormat="1" applyFont="1" applyFill="1" applyBorder="1" applyAlignment="1" applyProtection="1">
      <alignment horizontal="right"/>
    </xf>
    <xf numFmtId="4" fontId="6" fillId="0" borderId="12" xfId="0" applyNumberFormat="1" applyFont="1" applyFill="1" applyBorder="1" applyAlignment="1" applyProtection="1">
      <alignment horizontal="right"/>
    </xf>
    <xf numFmtId="0" fontId="4" fillId="0" borderId="13" xfId="0" applyFont="1" applyBorder="1" applyProtection="1"/>
    <xf numFmtId="3" fontId="4" fillId="0" borderId="14" xfId="0" applyNumberFormat="1" applyFont="1" applyBorder="1" applyProtection="1"/>
    <xf numFmtId="3" fontId="4" fillId="0" borderId="14" xfId="0" applyNumberFormat="1" applyFont="1" applyBorder="1" applyAlignment="1" applyProtection="1">
      <alignment horizontal="right"/>
    </xf>
    <xf numFmtId="3" fontId="4" fillId="0" borderId="15" xfId="0" applyNumberFormat="1" applyFont="1" applyBorder="1" applyAlignment="1" applyProtection="1">
      <alignment horizontal="right"/>
    </xf>
    <xf numFmtId="3" fontId="3" fillId="0" borderId="9" xfId="0" applyNumberFormat="1" applyFont="1" applyBorder="1" applyAlignment="1" applyProtection="1">
      <alignment horizontal="centerContinuous"/>
    </xf>
    <xf numFmtId="3" fontId="3" fillId="0" borderId="10" xfId="0" applyNumberFormat="1" applyFont="1" applyBorder="1" applyAlignment="1" applyProtection="1">
      <alignment horizontal="centerContinuous"/>
    </xf>
    <xf numFmtId="0" fontId="3" fillId="5" borderId="0" xfId="0" applyFont="1" applyFill="1" applyAlignment="1" applyProtection="1">
      <alignment horizontal="center"/>
    </xf>
    <xf numFmtId="3" fontId="3" fillId="0" borderId="0" xfId="0" applyNumberFormat="1" applyFont="1" applyBorder="1" applyAlignment="1" applyProtection="1">
      <alignment horizontal="centerContinuous"/>
    </xf>
    <xf numFmtId="3" fontId="3" fillId="0" borderId="12" xfId="0" applyNumberFormat="1" applyFont="1" applyBorder="1" applyAlignment="1" applyProtection="1">
      <alignment horizontal="centerContinuous"/>
    </xf>
    <xf numFmtId="0" fontId="3" fillId="0" borderId="0" xfId="0" applyFont="1" applyAlignment="1" applyProtection="1">
      <alignment horizontal="center"/>
    </xf>
    <xf numFmtId="0" fontId="3" fillId="0" borderId="11" xfId="0" quotePrefix="1" applyFont="1" applyBorder="1" applyAlignment="1" applyProtection="1">
      <alignment horizontal="left"/>
    </xf>
    <xf numFmtId="164" fontId="4" fillId="4" borderId="16" xfId="1" applyNumberFormat="1" applyFont="1" applyFill="1" applyBorder="1" applyProtection="1">
      <protection locked="0"/>
    </xf>
    <xf numFmtId="164" fontId="7" fillId="0" borderId="16" xfId="1" applyNumberFormat="1" applyFont="1" applyBorder="1" applyProtection="1"/>
    <xf numFmtId="164" fontId="7" fillId="0" borderId="17" xfId="1" applyNumberFormat="1" applyFont="1" applyBorder="1" applyProtection="1"/>
    <xf numFmtId="3" fontId="4" fillId="0" borderId="14" xfId="1" applyNumberFormat="1" applyFont="1" applyBorder="1" applyProtection="1"/>
    <xf numFmtId="3" fontId="4" fillId="0" borderId="15" xfId="1" applyNumberFormat="1" applyFont="1" applyBorder="1" applyProtection="1"/>
    <xf numFmtId="0" fontId="4" fillId="0" borderId="0" xfId="0" applyFont="1" applyProtection="1">
      <protection locked="0"/>
    </xf>
    <xf numFmtId="0" fontId="3" fillId="0" borderId="8" xfId="0" applyFont="1" applyBorder="1" applyProtection="1"/>
    <xf numFmtId="3" fontId="4" fillId="0" borderId="9" xfId="0" applyNumberFormat="1" applyFont="1" applyBorder="1" applyProtection="1"/>
    <xf numFmtId="3" fontId="4" fillId="0" borderId="9" xfId="1" applyNumberFormat="1" applyFont="1" applyBorder="1" applyProtection="1"/>
    <xf numFmtId="3" fontId="4" fillId="0" borderId="10" xfId="1" applyNumberFormat="1" applyFont="1" applyBorder="1" applyProtection="1"/>
    <xf numFmtId="3" fontId="4" fillId="0" borderId="0" xfId="0" applyNumberFormat="1" applyFont="1" applyBorder="1" applyProtection="1"/>
    <xf numFmtId="3" fontId="4" fillId="0" borderId="0" xfId="1" applyNumberFormat="1" applyFont="1" applyBorder="1" applyProtection="1"/>
    <xf numFmtId="3" fontId="4" fillId="0" borderId="12" xfId="1" applyNumberFormat="1" applyFont="1" applyBorder="1" applyProtection="1"/>
    <xf numFmtId="0" fontId="3" fillId="0" borderId="11" xfId="0" applyFont="1" applyFill="1" applyBorder="1" applyProtection="1"/>
    <xf numFmtId="164" fontId="4" fillId="4" borderId="0" xfId="1" applyNumberFormat="1" applyFont="1" applyFill="1" applyBorder="1" applyProtection="1">
      <protection locked="0"/>
    </xf>
    <xf numFmtId="164" fontId="7" fillId="0" borderId="0" xfId="1" applyNumberFormat="1" applyFont="1" applyBorder="1" applyProtection="1"/>
    <xf numFmtId="164" fontId="6" fillId="0" borderId="12" xfId="0" applyNumberFormat="1" applyFont="1" applyBorder="1" applyProtection="1"/>
    <xf numFmtId="3" fontId="7" fillId="0" borderId="0" xfId="0" applyNumberFormat="1" applyFont="1" applyFill="1" applyBorder="1" applyProtection="1"/>
    <xf numFmtId="3" fontId="7" fillId="0" borderId="0" xfId="1" applyNumberFormat="1" applyFont="1" applyFill="1" applyBorder="1" applyProtection="1"/>
    <xf numFmtId="3" fontId="7" fillId="0" borderId="12" xfId="1" applyNumberFormat="1" applyFont="1" applyFill="1" applyBorder="1" applyProtection="1"/>
    <xf numFmtId="164" fontId="7" fillId="0" borderId="18" xfId="1" applyNumberFormat="1" applyFont="1" applyBorder="1" applyProtection="1"/>
    <xf numFmtId="164" fontId="7" fillId="0" borderId="19" xfId="1" applyNumberFormat="1" applyFont="1" applyBorder="1" applyProtection="1"/>
    <xf numFmtId="3" fontId="7" fillId="0" borderId="0" xfId="1" applyNumberFormat="1" applyFont="1" applyBorder="1" applyProtection="1"/>
    <xf numFmtId="3" fontId="7" fillId="0" borderId="12" xfId="1" applyNumberFormat="1" applyFont="1" applyBorder="1" applyProtection="1"/>
    <xf numFmtId="3" fontId="6" fillId="0" borderId="9" xfId="1" applyNumberFormat="1" applyFont="1" applyBorder="1" applyProtection="1"/>
    <xf numFmtId="3" fontId="6" fillId="0" borderId="10" xfId="1" applyNumberFormat="1" applyFont="1" applyBorder="1" applyProtection="1"/>
    <xf numFmtId="0" fontId="4" fillId="0" borderId="0" xfId="0" applyFont="1" applyFill="1" applyProtection="1">
      <protection locked="0"/>
    </xf>
    <xf numFmtId="3" fontId="8" fillId="0" borderId="0" xfId="1" applyNumberFormat="1" applyFont="1" applyBorder="1" applyProtection="1"/>
    <xf numFmtId="3" fontId="7" fillId="6" borderId="0" xfId="0" applyNumberFormat="1" applyFont="1" applyFill="1" applyBorder="1" applyProtection="1"/>
    <xf numFmtId="0" fontId="3" fillId="0" borderId="0" xfId="0" applyFont="1" applyFill="1" applyProtection="1"/>
    <xf numFmtId="164" fontId="6" fillId="0" borderId="0" xfId="1" applyNumberFormat="1" applyFont="1" applyBorder="1" applyProtection="1"/>
    <xf numFmtId="10" fontId="4" fillId="0" borderId="0" xfId="0" applyNumberFormat="1" applyFont="1"/>
    <xf numFmtId="164" fontId="4" fillId="0" borderId="0" xfId="0" applyNumberFormat="1" applyFont="1" applyProtection="1"/>
    <xf numFmtId="0" fontId="3" fillId="0" borderId="11" xfId="0" applyFont="1" applyBorder="1" applyProtection="1"/>
    <xf numFmtId="164" fontId="6" fillId="0" borderId="20" xfId="1" applyNumberFormat="1" applyFont="1" applyBorder="1" applyProtection="1"/>
    <xf numFmtId="164" fontId="6" fillId="0" borderId="21" xfId="1" applyNumberFormat="1" applyFont="1" applyBorder="1" applyProtection="1"/>
    <xf numFmtId="164" fontId="6" fillId="0" borderId="0" xfId="1" applyNumberFormat="1" applyFont="1" applyFill="1" applyBorder="1" applyProtection="1"/>
    <xf numFmtId="164" fontId="6" fillId="0" borderId="12" xfId="1" applyNumberFormat="1" applyFont="1" applyBorder="1" applyProtection="1"/>
    <xf numFmtId="164" fontId="6" fillId="0" borderId="22" xfId="1" applyNumberFormat="1" applyFont="1" applyBorder="1" applyProtection="1"/>
    <xf numFmtId="3" fontId="3" fillId="0" borderId="0" xfId="0" applyNumberFormat="1" applyFont="1" applyBorder="1" applyProtection="1"/>
    <xf numFmtId="164" fontId="6" fillId="0" borderId="0" xfId="0" applyNumberFormat="1" applyFont="1" applyBorder="1" applyProtection="1"/>
    <xf numFmtId="164" fontId="6" fillId="4" borderId="0" xfId="0" applyNumberFormat="1" applyFont="1" applyFill="1" applyBorder="1" applyProtection="1"/>
    <xf numFmtId="164" fontId="6" fillId="4" borderId="12" xfId="0" applyNumberFormat="1" applyFont="1" applyFill="1" applyBorder="1" applyProtection="1"/>
    <xf numFmtId="0" fontId="4" fillId="0" borderId="11" xfId="0" applyFont="1" applyFill="1" applyBorder="1" applyProtection="1"/>
    <xf numFmtId="3" fontId="6" fillId="0" borderId="20" xfId="1" applyNumberFormat="1" applyFont="1" applyBorder="1" applyProtection="1"/>
    <xf numFmtId="3" fontId="6" fillId="0" borderId="20" xfId="1" applyNumberFormat="1" applyFont="1" applyFill="1" applyBorder="1" applyProtection="1"/>
    <xf numFmtId="3" fontId="6" fillId="0" borderId="21" xfId="1" applyNumberFormat="1" applyFont="1" applyBorder="1" applyProtection="1"/>
    <xf numFmtId="3" fontId="6" fillId="0" borderId="0" xfId="1" applyNumberFormat="1" applyFont="1" applyBorder="1" applyProtection="1"/>
    <xf numFmtId="3" fontId="6" fillId="0" borderId="12" xfId="1" applyNumberFormat="1" applyFont="1" applyBorder="1" applyProtection="1"/>
    <xf numFmtId="164" fontId="7" fillId="0" borderId="20" xfId="0" applyNumberFormat="1" applyFont="1" applyFill="1" applyBorder="1" applyProtection="1"/>
    <xf numFmtId="164" fontId="7" fillId="0" borderId="21" xfId="0" applyNumberFormat="1" applyFont="1" applyFill="1" applyBorder="1" applyProtection="1"/>
    <xf numFmtId="164" fontId="7" fillId="0" borderId="23" xfId="1" applyNumberFormat="1" applyFont="1" applyBorder="1" applyProtection="1"/>
    <xf numFmtId="164" fontId="9" fillId="0" borderId="23" xfId="1" applyNumberFormat="1" applyFont="1" applyBorder="1" applyProtection="1"/>
    <xf numFmtId="164" fontId="7" fillId="0" borderId="24" xfId="1" applyNumberFormat="1" applyFont="1" applyBorder="1" applyProtection="1"/>
    <xf numFmtId="0" fontId="10" fillId="0" borderId="8" xfId="0" applyFont="1" applyBorder="1" applyProtection="1"/>
    <xf numFmtId="164" fontId="11" fillId="0" borderId="9" xfId="1" applyNumberFormat="1" applyFont="1" applyBorder="1" applyProtection="1"/>
    <xf numFmtId="164" fontId="11" fillId="0" borderId="10" xfId="1" applyNumberFormat="1" applyFont="1" applyBorder="1" applyProtection="1"/>
    <xf numFmtId="0" fontId="10" fillId="0" borderId="13" xfId="0" applyFont="1" applyBorder="1" applyProtection="1"/>
    <xf numFmtId="164" fontId="11" fillId="0" borderId="14" xfId="1" applyNumberFormat="1" applyFont="1" applyBorder="1" applyProtection="1"/>
    <xf numFmtId="164" fontId="11" fillId="0" borderId="15" xfId="1" applyNumberFormat="1" applyFont="1" applyBorder="1" applyProtection="1"/>
    <xf numFmtId="3" fontId="4" fillId="0" borderId="0" xfId="0" applyNumberFormat="1" applyFont="1" applyProtection="1"/>
    <xf numFmtId="3" fontId="3" fillId="0" borderId="9" xfId="0" applyNumberFormat="1" applyFont="1" applyBorder="1" applyAlignment="1" applyProtection="1">
      <alignment horizontal="right"/>
    </xf>
    <xf numFmtId="3" fontId="3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right"/>
    </xf>
    <xf numFmtId="164" fontId="4" fillId="0" borderId="0" xfId="0" applyNumberFormat="1" applyFont="1" applyBorder="1" applyProtection="1"/>
    <xf numFmtId="0" fontId="3" fillId="0" borderId="11" xfId="0" applyFont="1" applyBorder="1" applyAlignment="1" applyProtection="1">
      <alignment horizontal="left"/>
    </xf>
    <xf numFmtId="164" fontId="4" fillId="0" borderId="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left"/>
    </xf>
    <xf numFmtId="164" fontId="7" fillId="0" borderId="20" xfId="1" applyNumberFormat="1" applyFont="1" applyBorder="1" applyProtection="1"/>
    <xf numFmtId="164" fontId="7" fillId="0" borderId="21" xfId="1" applyNumberFormat="1" applyFont="1" applyBorder="1" applyProtection="1"/>
    <xf numFmtId="164" fontId="4" fillId="0" borderId="0" xfId="1" applyNumberFormat="1" applyFont="1" applyBorder="1" applyProtection="1"/>
    <xf numFmtId="164" fontId="4" fillId="0" borderId="12" xfId="1" applyNumberFormat="1" applyFont="1" applyBorder="1" applyProtection="1"/>
    <xf numFmtId="164" fontId="7" fillId="0" borderId="12" xfId="1" applyNumberFormat="1" applyFont="1" applyBorder="1" applyProtection="1"/>
    <xf numFmtId="0" fontId="4" fillId="0" borderId="13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164" fontId="7" fillId="0" borderId="0" xfId="0" applyNumberFormat="1" applyFont="1" applyBorder="1" applyProtection="1"/>
    <xf numFmtId="164" fontId="9" fillId="0" borderId="0" xfId="0" applyNumberFormat="1" applyFont="1" applyBorder="1" applyProtection="1"/>
    <xf numFmtId="0" fontId="3" fillId="0" borderId="8" xfId="0" applyFont="1" applyBorder="1" applyAlignment="1" applyProtection="1">
      <alignment horizontal="left"/>
    </xf>
    <xf numFmtId="164" fontId="7" fillId="0" borderId="0" xfId="0" applyNumberFormat="1" applyFont="1" applyBorder="1" applyAlignment="1" applyProtection="1">
      <alignment horizontal="right"/>
    </xf>
    <xf numFmtId="164" fontId="7" fillId="0" borderId="12" xfId="0" applyNumberFormat="1" applyFont="1" applyBorder="1" applyProtection="1"/>
    <xf numFmtId="164" fontId="7" fillId="6" borderId="0" xfId="0" applyNumberFormat="1" applyFont="1" applyFill="1" applyBorder="1" applyProtection="1"/>
    <xf numFmtId="164" fontId="7" fillId="6" borderId="0" xfId="0" applyNumberFormat="1" applyFont="1" applyFill="1" applyBorder="1" applyAlignment="1" applyProtection="1">
      <alignment horizontal="right"/>
    </xf>
    <xf numFmtId="164" fontId="7" fillId="6" borderId="12" xfId="0" applyNumberFormat="1" applyFont="1" applyFill="1" applyBorder="1" applyProtection="1"/>
    <xf numFmtId="0" fontId="4" fillId="0" borderId="11" xfId="0" applyFont="1" applyBorder="1"/>
    <xf numFmtId="0" fontId="3" fillId="0" borderId="11" xfId="0" applyFont="1" applyBorder="1"/>
    <xf numFmtId="164" fontId="7" fillId="6" borderId="20" xfId="0" applyNumberFormat="1" applyFont="1" applyFill="1" applyBorder="1" applyProtection="1"/>
    <xf numFmtId="164" fontId="7" fillId="6" borderId="21" xfId="0" applyNumberFormat="1" applyFont="1" applyFill="1" applyBorder="1" applyProtection="1"/>
    <xf numFmtId="164" fontId="7" fillId="6" borderId="16" xfId="0" applyNumberFormat="1" applyFont="1" applyFill="1" applyBorder="1" applyProtection="1"/>
    <xf numFmtId="0" fontId="3" fillId="0" borderId="0" xfId="0" applyFont="1" applyBorder="1" applyAlignment="1" applyProtection="1">
      <alignment horizontal="left"/>
    </xf>
    <xf numFmtId="164" fontId="7" fillId="0" borderId="0" xfId="0" applyNumberFormat="1" applyFont="1" applyFill="1" applyBorder="1" applyProtection="1"/>
    <xf numFmtId="164" fontId="7" fillId="0" borderId="12" xfId="0" applyNumberFormat="1" applyFont="1" applyFill="1" applyBorder="1" applyProtection="1"/>
    <xf numFmtId="0" fontId="12" fillId="0" borderId="11" xfId="0" applyFont="1" applyBorder="1" applyAlignment="1" applyProtection="1">
      <alignment horizontal="left"/>
    </xf>
    <xf numFmtId="164" fontId="9" fillId="0" borderId="20" xfId="1" applyNumberFormat="1" applyFont="1" applyBorder="1" applyProtection="1"/>
    <xf numFmtId="164" fontId="9" fillId="0" borderId="0" xfId="1" applyNumberFormat="1" applyFont="1" applyBorder="1" applyProtection="1"/>
    <xf numFmtId="164" fontId="4" fillId="0" borderId="0" xfId="0" applyNumberFormat="1" applyFont="1" applyBorder="1" applyProtection="1">
      <protection locked="0"/>
    </xf>
    <xf numFmtId="164" fontId="4" fillId="0" borderId="12" xfId="0" applyNumberFormat="1" applyFont="1" applyBorder="1" applyProtection="1">
      <protection locked="0"/>
    </xf>
    <xf numFmtId="0" fontId="3" fillId="0" borderId="0" xfId="0" applyFont="1" applyAlignment="1" applyProtection="1">
      <alignment horizontal="center"/>
    </xf>
    <xf numFmtId="14" fontId="4" fillId="4" borderId="0" xfId="0" applyNumberFormat="1" applyFont="1" applyFill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75"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MSOFFICE\WINWORD\Budget\Budget%202022-23\Finance%20Plans\LATEST%20S316%20Louth%20St%20Michaels%20MTFP%203101-23%20L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Dashboard"/>
      <sheetName val="Grant Dashboard"/>
      <sheetName val="Combined Dashboard"/>
      <sheetName val="ICFP Metrics"/>
      <sheetName val="1 - Summary"/>
      <sheetName val="2 - Pupil No."/>
      <sheetName val="2a - Class Structure"/>
      <sheetName val="3 - Early Years"/>
      <sheetName val="3a - Early Years Summary"/>
      <sheetName val="3b - Schools Block"/>
      <sheetName val="NEW ISB"/>
      <sheetName val="MFG"/>
      <sheetName val="3c - Schools Block Income"/>
      <sheetName val="3d - High Needs"/>
      <sheetName val="3e - High Needs Targeted Income"/>
      <sheetName val="4 - Teaching Staff Summary"/>
      <sheetName val="4a - Teaching Staff"/>
      <sheetName val="4b - Teaching Staff"/>
      <sheetName val="5 - Support Staff Summary"/>
      <sheetName val="5a - Support Staff"/>
      <sheetName val="5b - Support Staff"/>
      <sheetName val="6 - Income &amp; Expenditure"/>
      <sheetName val="Permitted Account Codes"/>
      <sheetName val="Extended Provision"/>
      <sheetName val="7 - Pupil Premium FSM"/>
      <sheetName val="7a - Pupil Premium Service"/>
      <sheetName val="7b - Pupil Premium LAC"/>
      <sheetName val="7c - Pupil Premium Post LAC"/>
      <sheetName val="7d - Pupil Premium EY"/>
      <sheetName val="8 - PE and Sport"/>
      <sheetName val="8a - UIFSM"/>
      <sheetName val="8b - Vulnerable Bursary"/>
      <sheetName val="8c - 16-19 Bursary"/>
      <sheetName val="8d - Other Grants"/>
      <sheetName val="Covid Grants"/>
      <sheetName val="9 - Salary Scales"/>
      <sheetName val="Validation"/>
      <sheetName val="Commentary"/>
      <sheetName val="Budget Excelerator"/>
    </sheetNames>
    <sheetDataSet>
      <sheetData sheetId="0"/>
      <sheetData sheetId="1"/>
      <sheetData sheetId="2"/>
      <sheetData sheetId="3"/>
      <sheetData sheetId="4"/>
      <sheetData sheetId="5">
        <row r="7">
          <cell r="B7">
            <v>45</v>
          </cell>
          <cell r="C7">
            <v>45</v>
          </cell>
          <cell r="D7">
            <v>45</v>
          </cell>
          <cell r="E7">
            <v>45</v>
          </cell>
          <cell r="F7">
            <v>45</v>
          </cell>
        </row>
        <row r="8">
          <cell r="B8">
            <v>45</v>
          </cell>
          <cell r="C8">
            <v>45</v>
          </cell>
          <cell r="D8">
            <v>45</v>
          </cell>
          <cell r="E8">
            <v>45</v>
          </cell>
          <cell r="F8">
            <v>45</v>
          </cell>
        </row>
        <row r="9">
          <cell r="B9">
            <v>41</v>
          </cell>
          <cell r="C9">
            <v>46</v>
          </cell>
          <cell r="D9">
            <v>45</v>
          </cell>
          <cell r="E9">
            <v>45</v>
          </cell>
          <cell r="F9">
            <v>45</v>
          </cell>
        </row>
        <row r="10">
          <cell r="B10">
            <v>42</v>
          </cell>
          <cell r="C10">
            <v>44</v>
          </cell>
          <cell r="D10">
            <v>46</v>
          </cell>
          <cell r="E10">
            <v>45</v>
          </cell>
          <cell r="F10">
            <v>45</v>
          </cell>
        </row>
        <row r="11">
          <cell r="B11">
            <v>46</v>
          </cell>
          <cell r="C11">
            <v>42</v>
          </cell>
          <cell r="D11">
            <v>44</v>
          </cell>
          <cell r="E11">
            <v>46</v>
          </cell>
          <cell r="F11">
            <v>45</v>
          </cell>
        </row>
        <row r="12">
          <cell r="B12">
            <v>43</v>
          </cell>
          <cell r="C12">
            <v>46</v>
          </cell>
          <cell r="D12">
            <v>43</v>
          </cell>
          <cell r="E12">
            <v>44</v>
          </cell>
          <cell r="F12">
            <v>46</v>
          </cell>
        </row>
        <row r="13">
          <cell r="B13">
            <v>45</v>
          </cell>
          <cell r="C13">
            <v>45</v>
          </cell>
          <cell r="D13">
            <v>46</v>
          </cell>
          <cell r="E13">
            <v>43</v>
          </cell>
          <cell r="F13">
            <v>44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</row>
      </sheetData>
      <sheetData sheetId="6"/>
      <sheetData sheetId="7"/>
      <sheetData sheetId="8"/>
      <sheetData sheetId="9">
        <row r="29">
          <cell r="C29">
            <v>1365007</v>
          </cell>
          <cell r="D29">
            <v>1395712.6607930984</v>
          </cell>
          <cell r="E29">
            <v>1406233.710471815</v>
          </cell>
          <cell r="F29">
            <v>1408602.6135215494</v>
          </cell>
          <cell r="G29">
            <v>1423363.0342734328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5">
          <cell r="D15">
            <v>739386.8</v>
          </cell>
          <cell r="E15">
            <v>760669</v>
          </cell>
          <cell r="F15">
            <v>791513.4846941944</v>
          </cell>
          <cell r="G15">
            <v>818811.30001126602</v>
          </cell>
          <cell r="H15">
            <v>843513.9439098438</v>
          </cell>
          <cell r="I15">
            <v>869176.31367576285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51">
          <cell r="D51">
            <v>262937.12</v>
          </cell>
          <cell r="E51">
            <v>340796</v>
          </cell>
          <cell r="F51">
            <v>342371.65114588011</v>
          </cell>
          <cell r="G51">
            <v>330092.82724457479</v>
          </cell>
          <cell r="H51">
            <v>337010.48469529347</v>
          </cell>
          <cell r="I51">
            <v>344065.45409796352</v>
          </cell>
        </row>
        <row r="63">
          <cell r="D63">
            <v>52028.310000000005</v>
          </cell>
          <cell r="E63">
            <v>27685</v>
          </cell>
          <cell r="F63">
            <v>13826.664865137343</v>
          </cell>
          <cell r="G63">
            <v>14103.198162440092</v>
          </cell>
          <cell r="H63">
            <v>14385.262125688892</v>
          </cell>
          <cell r="I63">
            <v>14672.96736820267</v>
          </cell>
        </row>
        <row r="75">
          <cell r="D75">
            <v>86671.35</v>
          </cell>
          <cell r="E75">
            <v>96999</v>
          </cell>
          <cell r="F75">
            <v>131846.35932769068</v>
          </cell>
          <cell r="G75">
            <v>137052.07233711961</v>
          </cell>
          <cell r="H75">
            <v>141092.95112187645</v>
          </cell>
          <cell r="I75">
            <v>144016.11969799848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  <row r="106">
          <cell r="D106">
            <v>30642.509999999995</v>
          </cell>
          <cell r="E106">
            <v>-9850.2499999999964</v>
          </cell>
          <cell r="F106">
            <v>-16640.035163775334</v>
          </cell>
          <cell r="G106">
            <v>-17690.928371939546</v>
          </cell>
          <cell r="H106">
            <v>-18557.895623968954</v>
          </cell>
          <cell r="I106">
            <v>-19274.569809685094</v>
          </cell>
        </row>
        <row r="132">
          <cell r="D132">
            <v>5092.7</v>
          </cell>
          <cell r="E132">
            <v>5612.3950000000004</v>
          </cell>
          <cell r="F132">
            <v>5310.7344104202839</v>
          </cell>
          <cell r="G132">
            <v>5386.0207529784839</v>
          </cell>
          <cell r="H132">
            <v>5520.3156117868257</v>
          </cell>
          <cell r="I132">
            <v>5653.9185625749406</v>
          </cell>
        </row>
        <row r="139">
          <cell r="D139">
            <v>4504.0200000000004</v>
          </cell>
          <cell r="E139">
            <v>8040</v>
          </cell>
          <cell r="F139">
            <v>3250</v>
          </cell>
          <cell r="G139">
            <v>5000</v>
          </cell>
          <cell r="H139">
            <v>2500</v>
          </cell>
          <cell r="I139">
            <v>2500</v>
          </cell>
        </row>
        <row r="145">
          <cell r="D145">
            <v>9897.01</v>
          </cell>
          <cell r="E145">
            <v>15281.71</v>
          </cell>
          <cell r="F145">
            <v>15587.3442</v>
          </cell>
          <cell r="G145">
            <v>15899.091084</v>
          </cell>
          <cell r="H145">
            <v>16217.072905679999</v>
          </cell>
          <cell r="I145">
            <v>16541.414363793599</v>
          </cell>
        </row>
        <row r="152">
          <cell r="D152">
            <v>5342.43</v>
          </cell>
          <cell r="E152">
            <v>6271.52</v>
          </cell>
          <cell r="F152">
            <v>6459.6656000000003</v>
          </cell>
          <cell r="G152">
            <v>6653.4555680000003</v>
          </cell>
          <cell r="H152">
            <v>6853.0592350400002</v>
          </cell>
          <cell r="I152">
            <v>7058.6510120912008</v>
          </cell>
        </row>
        <row r="159">
          <cell r="D159">
            <v>23922.43</v>
          </cell>
          <cell r="E159">
            <v>26000</v>
          </cell>
          <cell r="F159">
            <v>15000</v>
          </cell>
          <cell r="G159">
            <v>15000</v>
          </cell>
          <cell r="H159">
            <v>15000</v>
          </cell>
          <cell r="I159">
            <v>15000</v>
          </cell>
        </row>
        <row r="164">
          <cell r="D164">
            <v>3051.74</v>
          </cell>
          <cell r="E164">
            <v>4000</v>
          </cell>
          <cell r="F164">
            <v>3500</v>
          </cell>
          <cell r="G164">
            <v>3570</v>
          </cell>
          <cell r="H164">
            <v>3641.4</v>
          </cell>
          <cell r="I164">
            <v>3714.2280000000001</v>
          </cell>
        </row>
        <row r="170">
          <cell r="D170">
            <v>3736.8</v>
          </cell>
          <cell r="E170">
            <v>31019.13</v>
          </cell>
          <cell r="F170">
            <v>40564.5</v>
          </cell>
          <cell r="G170">
            <v>41779.215000000004</v>
          </cell>
          <cell r="H170">
            <v>43030.327050000007</v>
          </cell>
          <cell r="I170">
            <v>44318.9271735</v>
          </cell>
        </row>
        <row r="175">
          <cell r="D175">
            <v>5018.84</v>
          </cell>
          <cell r="E175">
            <v>5520.7240000000002</v>
          </cell>
          <cell r="F175">
            <v>5796.7602000000006</v>
          </cell>
          <cell r="G175">
            <v>6086.598210000001</v>
          </cell>
          <cell r="H175">
            <v>6390.9281205000016</v>
          </cell>
          <cell r="I175">
            <v>6710.4745265250021</v>
          </cell>
        </row>
        <row r="182">
          <cell r="D182">
            <v>13037.39</v>
          </cell>
          <cell r="E182">
            <v>20962.597000000002</v>
          </cell>
          <cell r="F182">
            <v>38887.790999999997</v>
          </cell>
          <cell r="G182">
            <v>44720.95964999999</v>
          </cell>
          <cell r="H182">
            <v>51429.103597499983</v>
          </cell>
          <cell r="I182">
            <v>59143.469137124979</v>
          </cell>
        </row>
        <row r="187">
          <cell r="D187">
            <v>26880</v>
          </cell>
          <cell r="E187">
            <v>26880</v>
          </cell>
          <cell r="F187">
            <v>26880</v>
          </cell>
          <cell r="G187">
            <v>26880</v>
          </cell>
          <cell r="H187">
            <v>26880</v>
          </cell>
          <cell r="I187">
            <v>26880</v>
          </cell>
        </row>
        <row r="209">
          <cell r="D209">
            <v>9334.61</v>
          </cell>
          <cell r="E209">
            <v>6900</v>
          </cell>
          <cell r="F209">
            <v>7218</v>
          </cell>
          <cell r="G209">
            <v>7551.36</v>
          </cell>
          <cell r="H209">
            <v>7900.837199999999</v>
          </cell>
          <cell r="I209">
            <v>8267.2264439999999</v>
          </cell>
        </row>
        <row r="241">
          <cell r="D241">
            <v>49335.340000000004</v>
          </cell>
          <cell r="E241">
            <v>58241.5</v>
          </cell>
          <cell r="F241">
            <v>47750</v>
          </cell>
          <cell r="G241">
            <v>49650</v>
          </cell>
          <cell r="H241">
            <v>56763.436516165631</v>
          </cell>
          <cell r="I241">
            <v>61215.386045039195</v>
          </cell>
        </row>
        <row r="248">
          <cell r="D248">
            <v>25175.08</v>
          </cell>
          <cell r="E248">
            <v>26500</v>
          </cell>
          <cell r="F248">
            <v>27675</v>
          </cell>
          <cell r="G248">
            <v>28908.75</v>
          </cell>
          <cell r="H248">
            <v>30204.1875</v>
          </cell>
          <cell r="I248">
            <v>31564.396875000002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</row>
        <row r="274">
          <cell r="D274">
            <v>4959.17</v>
          </cell>
          <cell r="E274">
            <v>4004</v>
          </cell>
          <cell r="F274">
            <v>3734.2000000000003</v>
          </cell>
          <cell r="G274">
            <v>3870.9100000000008</v>
          </cell>
          <cell r="H274">
            <v>4014.4555000000005</v>
          </cell>
          <cell r="I274">
            <v>4165.1782750000002</v>
          </cell>
        </row>
        <row r="283">
          <cell r="D283">
            <v>12562.15</v>
          </cell>
          <cell r="E283">
            <v>10954.380000000001</v>
          </cell>
          <cell r="F283">
            <v>12049.818000000001</v>
          </cell>
          <cell r="G283">
            <v>13254.799800000001</v>
          </cell>
          <cell r="H283">
            <v>14580.279780000004</v>
          </cell>
          <cell r="I283">
            <v>16038.307758000006</v>
          </cell>
        </row>
        <row r="297">
          <cell r="D297">
            <v>4008.75</v>
          </cell>
          <cell r="E297">
            <v>4845.25</v>
          </cell>
          <cell r="F297">
            <v>5782.5124999999998</v>
          </cell>
          <cell r="G297">
            <v>5331.6381250000004</v>
          </cell>
          <cell r="H297">
            <v>6293.2200312500008</v>
          </cell>
          <cell r="I297">
            <v>5867.881032812501</v>
          </cell>
        </row>
        <row r="315">
          <cell r="D315">
            <v>46457.29</v>
          </cell>
          <cell r="E315">
            <v>40530</v>
          </cell>
          <cell r="F315">
            <v>29500</v>
          </cell>
          <cell r="G315">
            <v>29500</v>
          </cell>
          <cell r="H315">
            <v>29500</v>
          </cell>
          <cell r="I315">
            <v>29500</v>
          </cell>
        </row>
        <row r="320">
          <cell r="D320">
            <v>37663.89</v>
          </cell>
          <cell r="E320">
            <v>38000</v>
          </cell>
          <cell r="F320">
            <v>12000</v>
          </cell>
          <cell r="G320">
            <v>12000</v>
          </cell>
          <cell r="H320">
            <v>12000</v>
          </cell>
          <cell r="I320">
            <v>12000</v>
          </cell>
        </row>
        <row r="332">
          <cell r="D332">
            <v>3917.5</v>
          </cell>
          <cell r="E332">
            <v>0</v>
          </cell>
          <cell r="F332">
            <v>2000</v>
          </cell>
          <cell r="G332">
            <v>2000</v>
          </cell>
          <cell r="H332">
            <v>2000</v>
          </cell>
          <cell r="I332">
            <v>2000</v>
          </cell>
        </row>
        <row r="349">
          <cell r="D349">
            <v>16883.48</v>
          </cell>
          <cell r="E349">
            <v>15534.94</v>
          </cell>
          <cell r="F349">
            <v>15635.638800000001</v>
          </cell>
          <cell r="G349">
            <v>15996.351576000001</v>
          </cell>
          <cell r="H349">
            <v>16367.42860752</v>
          </cell>
          <cell r="I349">
            <v>16749.234679670401</v>
          </cell>
        </row>
        <row r="355"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</row>
        <row r="360"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</row>
        <row r="366"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</row>
        <row r="374">
          <cell r="D374">
            <v>-10960</v>
          </cell>
          <cell r="E374">
            <v>-69330</v>
          </cell>
          <cell r="F374">
            <v>-154925</v>
          </cell>
          <cell r="G374">
            <v>-190942</v>
          </cell>
          <cell r="H374">
            <v>-154925</v>
          </cell>
          <cell r="I374">
            <v>-155375</v>
          </cell>
        </row>
        <row r="379"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</row>
        <row r="385">
          <cell r="D385">
            <v>-51288.87</v>
          </cell>
          <cell r="E385">
            <v>-76079.63</v>
          </cell>
          <cell r="F385">
            <v>-70770.06</v>
          </cell>
          <cell r="G385">
            <v>-47695.58</v>
          </cell>
          <cell r="H385">
            <v>-31585.55</v>
          </cell>
          <cell r="I385">
            <v>-27720.129999999997</v>
          </cell>
        </row>
        <row r="393">
          <cell r="D393">
            <v>-464</v>
          </cell>
          <cell r="E393">
            <v>-471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</row>
        <row r="414">
          <cell r="D414">
            <v>-18706.980000000003</v>
          </cell>
          <cell r="E414">
            <v>-16783</v>
          </cell>
          <cell r="F414">
            <v>-8522.32</v>
          </cell>
          <cell r="G414">
            <v>-8139.5520000000006</v>
          </cell>
          <cell r="H414">
            <v>-9293.5072</v>
          </cell>
          <cell r="I414">
            <v>-8987.8579200000022</v>
          </cell>
        </row>
        <row r="419">
          <cell r="D419">
            <v>-7414.56</v>
          </cell>
          <cell r="E419">
            <v>-5500</v>
          </cell>
          <cell r="F419">
            <v>-6000</v>
          </cell>
          <cell r="G419">
            <v>-6000</v>
          </cell>
          <cell r="H419">
            <v>-6000</v>
          </cell>
          <cell r="I419">
            <v>-6000</v>
          </cell>
        </row>
        <row r="424">
          <cell r="D424">
            <v>-17839.05</v>
          </cell>
          <cell r="E424">
            <v>-14437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</row>
        <row r="431">
          <cell r="D431">
            <v>-16021.69</v>
          </cell>
          <cell r="E431">
            <v>-8627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</row>
        <row r="436">
          <cell r="D436">
            <v>-9403.11</v>
          </cell>
          <cell r="E436">
            <v>-11500</v>
          </cell>
          <cell r="F436">
            <v>-11500</v>
          </cell>
          <cell r="G436">
            <v>-11500</v>
          </cell>
          <cell r="H436">
            <v>-11500</v>
          </cell>
          <cell r="I436">
            <v>-11500</v>
          </cell>
        </row>
        <row r="441"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</row>
        <row r="450">
          <cell r="D450">
            <v>-17200</v>
          </cell>
          <cell r="E450">
            <v>-18435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</row>
      </sheetData>
      <sheetData sheetId="22"/>
      <sheetData sheetId="23"/>
      <sheetData sheetId="24">
        <row r="13">
          <cell r="F13">
            <v>-4235</v>
          </cell>
          <cell r="G13">
            <v>-11512.759999999995</v>
          </cell>
          <cell r="H13">
            <v>-9496.5749999999971</v>
          </cell>
          <cell r="I13">
            <v>-6645.9378546917869</v>
          </cell>
          <cell r="J13">
            <v>-1220.2955125017616</v>
          </cell>
          <cell r="K13">
            <v>0</v>
          </cell>
        </row>
        <row r="14">
          <cell r="F14">
            <v>-99530</v>
          </cell>
          <cell r="G14">
            <v>-112185</v>
          </cell>
          <cell r="H14">
            <v>-112185</v>
          </cell>
          <cell r="I14">
            <v>-112185</v>
          </cell>
          <cell r="J14">
            <v>-112185</v>
          </cell>
          <cell r="K14">
            <v>-112185</v>
          </cell>
        </row>
        <row r="357">
          <cell r="F357">
            <v>92252.24</v>
          </cell>
          <cell r="G357">
            <v>114201.185</v>
          </cell>
          <cell r="H357">
            <v>115035.63714530821</v>
          </cell>
          <cell r="I357">
            <v>117610.64234219003</v>
          </cell>
          <cell r="J357">
            <v>120518.73202866739</v>
          </cell>
          <cell r="K357">
            <v>123110.13166289362</v>
          </cell>
        </row>
        <row r="360"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-7113.4365161656315</v>
          </cell>
          <cell r="K360">
            <v>-10925.131662893618</v>
          </cell>
        </row>
        <row r="361">
          <cell r="F361">
            <v>-11512.759999999995</v>
          </cell>
          <cell r="G361">
            <v>-9496.5749999999971</v>
          </cell>
          <cell r="H361">
            <v>-6645.9378546917869</v>
          </cell>
          <cell r="I361">
            <v>-1220.2955125017616</v>
          </cell>
          <cell r="J361">
            <v>0</v>
          </cell>
          <cell r="K361">
            <v>0</v>
          </cell>
        </row>
      </sheetData>
      <sheetData sheetId="25">
        <row r="11">
          <cell r="F11">
            <v>-729</v>
          </cell>
          <cell r="G11">
            <v>-9</v>
          </cell>
          <cell r="H11">
            <v>-29</v>
          </cell>
          <cell r="I11">
            <v>-349</v>
          </cell>
          <cell r="J11">
            <v>-349</v>
          </cell>
          <cell r="K11">
            <v>-349</v>
          </cell>
        </row>
        <row r="12">
          <cell r="F12">
            <v>-310</v>
          </cell>
          <cell r="G12">
            <v>-320</v>
          </cell>
          <cell r="H12">
            <v>-320</v>
          </cell>
          <cell r="I12">
            <v>0</v>
          </cell>
          <cell r="J12">
            <v>0</v>
          </cell>
          <cell r="K12">
            <v>0</v>
          </cell>
        </row>
        <row r="355">
          <cell r="F355">
            <v>1030</v>
          </cell>
          <cell r="G355">
            <v>300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F359">
            <v>-9</v>
          </cell>
          <cell r="G359">
            <v>-29</v>
          </cell>
          <cell r="H359">
            <v>-349</v>
          </cell>
          <cell r="I359">
            <v>-349</v>
          </cell>
          <cell r="J359">
            <v>-349</v>
          </cell>
          <cell r="K359">
            <v>-349</v>
          </cell>
        </row>
      </sheetData>
      <sheetData sheetId="26">
        <row r="11">
          <cell r="F11">
            <v>-4460</v>
          </cell>
          <cell r="G11">
            <v>-5120.24</v>
          </cell>
          <cell r="H11">
            <v>-2012.2399999999998</v>
          </cell>
          <cell r="I11">
            <v>-5012.24</v>
          </cell>
          <cell r="J11">
            <v>-7012.24</v>
          </cell>
          <cell r="K11">
            <v>-9012.24</v>
          </cell>
        </row>
        <row r="12">
          <cell r="F12">
            <v>-5000</v>
          </cell>
          <cell r="G12">
            <v>-3000</v>
          </cell>
          <cell r="H12">
            <v>-3000</v>
          </cell>
          <cell r="I12">
            <v>-2000</v>
          </cell>
          <cell r="J12">
            <v>-2000</v>
          </cell>
          <cell r="K12">
            <v>-2000</v>
          </cell>
        </row>
        <row r="13">
          <cell r="F13">
            <v>-3190</v>
          </cell>
          <cell r="G13">
            <v>-2971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7">
          <cell r="F17">
            <v>0</v>
          </cell>
          <cell r="G17">
            <v>-342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362">
          <cell r="F362">
            <v>7529.76</v>
          </cell>
          <cell r="G362">
            <v>9421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5"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F366">
            <v>-5120.24</v>
          </cell>
          <cell r="G366">
            <v>-2012.2399999999998</v>
          </cell>
          <cell r="H366">
            <v>-5012.24</v>
          </cell>
          <cell r="I366">
            <v>-7012.24</v>
          </cell>
          <cell r="J366">
            <v>-9012.24</v>
          </cell>
          <cell r="K366">
            <v>-11012.24</v>
          </cell>
        </row>
      </sheetData>
      <sheetData sheetId="27">
        <row r="11">
          <cell r="F11">
            <v>-1876</v>
          </cell>
          <cell r="G11">
            <v>-5412</v>
          </cell>
          <cell r="H11">
            <v>-4002.2</v>
          </cell>
          <cell r="I11">
            <v>-3108.2616678886061</v>
          </cell>
          <cell r="J11">
            <v>-1985.9793015200976</v>
          </cell>
          <cell r="K11">
            <v>-737.31648782421962</v>
          </cell>
        </row>
        <row r="12">
          <cell r="F12">
            <v>-4690</v>
          </cell>
          <cell r="G12">
            <v>-4820</v>
          </cell>
          <cell r="H12">
            <v>-4820</v>
          </cell>
          <cell r="I12">
            <v>-4820</v>
          </cell>
          <cell r="J12">
            <v>-4820</v>
          </cell>
          <cell r="K12">
            <v>-4820</v>
          </cell>
        </row>
        <row r="355">
          <cell r="F355">
            <v>1154</v>
          </cell>
          <cell r="G355">
            <v>6229.8</v>
          </cell>
          <cell r="H355">
            <v>5713.9383321113946</v>
          </cell>
          <cell r="I355">
            <v>5942.2823663685085</v>
          </cell>
          <cell r="J355">
            <v>6068.662813695878</v>
          </cell>
          <cell r="K355">
            <v>6197.5708699697961</v>
          </cell>
        </row>
        <row r="358"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-640.25438214557653</v>
          </cell>
        </row>
        <row r="359">
          <cell r="F359">
            <v>-5412</v>
          </cell>
          <cell r="G359">
            <v>-4002.2</v>
          </cell>
          <cell r="H359">
            <v>-3108.2616678886061</v>
          </cell>
          <cell r="I359">
            <v>-1985.9793015200976</v>
          </cell>
          <cell r="J359">
            <v>-737.31648782421962</v>
          </cell>
          <cell r="K359">
            <v>0</v>
          </cell>
        </row>
      </sheetData>
      <sheetData sheetId="28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363"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6"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</sheetData>
      <sheetData sheetId="29">
        <row r="11">
          <cell r="F11">
            <v>-5977</v>
          </cell>
          <cell r="G11">
            <v>-7266.4500000000007</v>
          </cell>
          <cell r="H11">
            <v>-309.11666666666861</v>
          </cell>
          <cell r="I11">
            <v>-1912.9500000000044</v>
          </cell>
          <cell r="J11">
            <v>-3080.4166666666715</v>
          </cell>
          <cell r="K11">
            <v>-3332.0258333333368</v>
          </cell>
        </row>
        <row r="12">
          <cell r="F12">
            <v>-7796</v>
          </cell>
          <cell r="G12">
            <v>-7767</v>
          </cell>
          <cell r="H12">
            <v>-7758.3333333333339</v>
          </cell>
          <cell r="I12">
            <v>-7775</v>
          </cell>
          <cell r="J12">
            <v>-7783.3333333333339</v>
          </cell>
          <cell r="K12">
            <v>-7779.1666666666661</v>
          </cell>
        </row>
        <row r="13">
          <cell r="F13">
            <v>-10873.33</v>
          </cell>
          <cell r="G13">
            <v>-10861.666666666668</v>
          </cell>
          <cell r="H13">
            <v>-10885</v>
          </cell>
          <cell r="I13">
            <v>-10896.666666666668</v>
          </cell>
          <cell r="J13">
            <v>-10890.833333333332</v>
          </cell>
          <cell r="K13">
            <v>-10902.5</v>
          </cell>
        </row>
        <row r="14">
          <cell r="F14">
            <v>-24646.33</v>
          </cell>
          <cell r="G14">
            <v>-25895.116666666669</v>
          </cell>
          <cell r="H14">
            <v>-18952.450000000004</v>
          </cell>
          <cell r="I14">
            <v>-20584.616666666672</v>
          </cell>
          <cell r="J14">
            <v>-21754.583333333336</v>
          </cell>
          <cell r="K14">
            <v>-22013.692500000005</v>
          </cell>
        </row>
        <row r="356">
          <cell r="F356">
            <v>17379.88</v>
          </cell>
          <cell r="G356">
            <v>25586</v>
          </cell>
          <cell r="H356">
            <v>17039.5</v>
          </cell>
          <cell r="I356">
            <v>17504.2</v>
          </cell>
          <cell r="J356">
            <v>18422.557499999999</v>
          </cell>
          <cell r="K356">
            <v>19398.297624999999</v>
          </cell>
        </row>
        <row r="358">
          <cell r="F358">
            <v>-7266.4500000000007</v>
          </cell>
          <cell r="G358">
            <v>-309.11666666666861</v>
          </cell>
          <cell r="H358">
            <v>-1912.9500000000044</v>
          </cell>
          <cell r="I358">
            <v>-3080.4166666666715</v>
          </cell>
          <cell r="J358">
            <v>-3332.0258333333368</v>
          </cell>
          <cell r="K358">
            <v>-2615.3948750000054</v>
          </cell>
        </row>
      </sheetData>
      <sheetData sheetId="30">
        <row r="9">
          <cell r="F9">
            <v>-21864</v>
          </cell>
          <cell r="G9">
            <v>-18799.559999999998</v>
          </cell>
          <cell r="H9">
            <v>-4064.4300000000003</v>
          </cell>
          <cell r="I9">
            <v>-1860.1880644022822</v>
          </cell>
          <cell r="J9">
            <v>-2316.4412900926036</v>
          </cell>
          <cell r="K9">
            <v>-2630.3995802967329</v>
          </cell>
        </row>
        <row r="10">
          <cell r="F10">
            <v>-10411</v>
          </cell>
          <cell r="G10">
            <v>-6051</v>
          </cell>
          <cell r="H10">
            <v>-15746</v>
          </cell>
          <cell r="I10">
            <v>-15746</v>
          </cell>
          <cell r="J10">
            <v>-15746</v>
          </cell>
          <cell r="K10">
            <v>-15746</v>
          </cell>
        </row>
        <row r="11">
          <cell r="F11">
            <v>-18933</v>
          </cell>
          <cell r="G11">
            <v>-14825</v>
          </cell>
          <cell r="H11">
            <v>-22045</v>
          </cell>
          <cell r="I11">
            <v>-22045</v>
          </cell>
          <cell r="J11">
            <v>-22045</v>
          </cell>
          <cell r="K11">
            <v>-22045</v>
          </cell>
        </row>
        <row r="354">
          <cell r="F354">
            <v>32408.440000000002</v>
          </cell>
          <cell r="G354">
            <v>35611.129999999997</v>
          </cell>
          <cell r="H354">
            <v>39995.241935597718</v>
          </cell>
          <cell r="I354">
            <v>37334.746774309679</v>
          </cell>
          <cell r="J354">
            <v>37477.041709795871</v>
          </cell>
          <cell r="K354">
            <v>37622.182543991788</v>
          </cell>
        </row>
        <row r="356">
          <cell r="F356">
            <v>-18799.559999999998</v>
          </cell>
          <cell r="G356">
            <v>-4064.4300000000003</v>
          </cell>
          <cell r="H356">
            <v>-1860.1880644022822</v>
          </cell>
          <cell r="I356">
            <v>-2316.4412900926036</v>
          </cell>
          <cell r="J356">
            <v>-2630.3995802967329</v>
          </cell>
          <cell r="K356">
            <v>-2799.2170363049445</v>
          </cell>
        </row>
      </sheetData>
      <sheetData sheetId="31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352"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4"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</row>
      </sheetData>
      <sheetData sheetId="32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353"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5"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</sheetData>
      <sheetData sheetId="33">
        <row r="7">
          <cell r="B7" t="str">
            <v>Homes4Ukraine</v>
          </cell>
        </row>
        <row r="10">
          <cell r="D10"/>
          <cell r="E10">
            <v>0</v>
          </cell>
          <cell r="F10">
            <v>-7050</v>
          </cell>
          <cell r="G10">
            <v>-7050</v>
          </cell>
          <cell r="H10">
            <v>-7050</v>
          </cell>
          <cell r="I10">
            <v>-7050</v>
          </cell>
        </row>
        <row r="15">
          <cell r="D15">
            <v>0</v>
          </cell>
          <cell r="E15">
            <v>-7050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D22">
            <v>0</v>
          </cell>
          <cell r="E22">
            <v>-7050</v>
          </cell>
          <cell r="F22">
            <v>-7050</v>
          </cell>
          <cell r="G22">
            <v>-7050</v>
          </cell>
          <cell r="H22">
            <v>-7050</v>
          </cell>
          <cell r="I22">
            <v>-7050</v>
          </cell>
        </row>
        <row r="363"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</row>
        <row r="365">
          <cell r="D365">
            <v>0</v>
          </cell>
          <cell r="E365">
            <v>-7050</v>
          </cell>
          <cell r="F365">
            <v>-7050</v>
          </cell>
          <cell r="G365">
            <v>-7050</v>
          </cell>
          <cell r="H365">
            <v>-7050</v>
          </cell>
          <cell r="I365">
            <v>-7050</v>
          </cell>
        </row>
        <row r="367">
          <cell r="B367"/>
        </row>
        <row r="370">
          <cell r="D370"/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</row>
        <row r="375"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</row>
        <row r="380"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</row>
        <row r="723"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</row>
        <row r="725"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</row>
        <row r="727">
          <cell r="B727"/>
        </row>
        <row r="730">
          <cell r="D730"/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</row>
        <row r="735"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</row>
        <row r="740"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</row>
        <row r="742"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</row>
        <row r="1083">
          <cell r="D1083">
            <v>0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</row>
        <row r="1085"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</row>
      </sheetData>
      <sheetData sheetId="34">
        <row r="7">
          <cell r="B7" t="str">
            <v>Recovery Premium</v>
          </cell>
        </row>
        <row r="10">
          <cell r="D10">
            <v>0</v>
          </cell>
          <cell r="E10">
            <v>-3071</v>
          </cell>
          <cell r="F10">
            <v>-14852</v>
          </cell>
          <cell r="G10">
            <v>-20870</v>
          </cell>
          <cell r="H10">
            <v>-20870</v>
          </cell>
          <cell r="I10">
            <v>-20870</v>
          </cell>
        </row>
        <row r="15">
          <cell r="D15">
            <v>-5510</v>
          </cell>
          <cell r="E15">
            <v>-11781</v>
          </cell>
          <cell r="F15">
            <v>-6018</v>
          </cell>
          <cell r="G15">
            <v>0</v>
          </cell>
          <cell r="H15">
            <v>0</v>
          </cell>
          <cell r="I15">
            <v>0</v>
          </cell>
        </row>
        <row r="17">
          <cell r="D17">
            <v>-5510</v>
          </cell>
          <cell r="E17">
            <v>-14852</v>
          </cell>
          <cell r="F17">
            <v>-20870</v>
          </cell>
          <cell r="G17">
            <v>-20870</v>
          </cell>
          <cell r="H17">
            <v>-20870</v>
          </cell>
          <cell r="I17">
            <v>-20870</v>
          </cell>
        </row>
        <row r="358">
          <cell r="D358">
            <v>2439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</row>
        <row r="360">
          <cell r="D360">
            <v>-3071</v>
          </cell>
          <cell r="E360">
            <v>-14852</v>
          </cell>
          <cell r="F360">
            <v>-20870</v>
          </cell>
          <cell r="G360">
            <v>-20870</v>
          </cell>
          <cell r="H360">
            <v>-20870</v>
          </cell>
          <cell r="I360">
            <v>-20870</v>
          </cell>
        </row>
        <row r="363">
          <cell r="B363" t="str">
            <v>School Led Tutoring Grant</v>
          </cell>
        </row>
        <row r="366">
          <cell r="D366">
            <v>0</v>
          </cell>
          <cell r="E366">
            <v>-1965</v>
          </cell>
          <cell r="F366">
            <v>-1748</v>
          </cell>
          <cell r="G366">
            <v>-6540</v>
          </cell>
          <cell r="H366">
            <v>-6540</v>
          </cell>
          <cell r="I366">
            <v>-6540</v>
          </cell>
        </row>
        <row r="371">
          <cell r="D371">
            <v>-4725</v>
          </cell>
          <cell r="E371">
            <v>-12110</v>
          </cell>
          <cell r="F371">
            <v>-4792</v>
          </cell>
          <cell r="G371">
            <v>0</v>
          </cell>
          <cell r="H371">
            <v>0</v>
          </cell>
          <cell r="I371">
            <v>0</v>
          </cell>
        </row>
        <row r="373">
          <cell r="D373">
            <v>-4725</v>
          </cell>
          <cell r="E373">
            <v>-14075</v>
          </cell>
          <cell r="F373">
            <v>-6540</v>
          </cell>
          <cell r="G373">
            <v>-6540</v>
          </cell>
          <cell r="H373">
            <v>-6540</v>
          </cell>
          <cell r="I373">
            <v>-6540</v>
          </cell>
        </row>
        <row r="714">
          <cell r="D714">
            <v>2760</v>
          </cell>
          <cell r="E714">
            <v>12327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</row>
        <row r="716">
          <cell r="D716">
            <v>-1965</v>
          </cell>
          <cell r="E716">
            <v>-1748</v>
          </cell>
          <cell r="F716">
            <v>-6540</v>
          </cell>
          <cell r="G716">
            <v>-6540</v>
          </cell>
          <cell r="H716">
            <v>-6540</v>
          </cell>
          <cell r="I716">
            <v>-6540</v>
          </cell>
        </row>
        <row r="719">
          <cell r="B719" t="str">
            <v>Holiday Activites and Food</v>
          </cell>
        </row>
        <row r="722"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</row>
        <row r="727"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</row>
        <row r="729"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</row>
        <row r="1070"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</row>
        <row r="1072"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</row>
        <row r="1075">
          <cell r="B1075" t="str">
            <v>Catch Up Premium</v>
          </cell>
        </row>
        <row r="1078">
          <cell r="D1078">
            <v>-8502</v>
          </cell>
          <cell r="E1078">
            <v>-8686</v>
          </cell>
          <cell r="F1078">
            <v>-3372</v>
          </cell>
          <cell r="G1078">
            <v>-3372</v>
          </cell>
          <cell r="H1078">
            <v>-3372</v>
          </cell>
          <cell r="I1078">
            <v>-3372</v>
          </cell>
        </row>
        <row r="1083">
          <cell r="D1083">
            <v>-10260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</row>
        <row r="1085">
          <cell r="D1085">
            <v>-18762</v>
          </cell>
          <cell r="E1085">
            <v>-8686</v>
          </cell>
          <cell r="F1085">
            <v>-3372</v>
          </cell>
          <cell r="G1085">
            <v>-3372</v>
          </cell>
          <cell r="H1085">
            <v>-3372</v>
          </cell>
          <cell r="I1085">
            <v>-3372</v>
          </cell>
        </row>
        <row r="1427">
          <cell r="D1427">
            <v>10076</v>
          </cell>
          <cell r="E1427">
            <v>5314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</row>
        <row r="1429">
          <cell r="D1429">
            <v>-8686</v>
          </cell>
          <cell r="E1429">
            <v>-3372</v>
          </cell>
          <cell r="F1429">
            <v>-3372</v>
          </cell>
          <cell r="G1429">
            <v>-3372</v>
          </cell>
          <cell r="H1429">
            <v>-3372</v>
          </cell>
          <cell r="I1429">
            <v>-3372</v>
          </cell>
        </row>
        <row r="1432">
          <cell r="B1432"/>
        </row>
        <row r="1435"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</row>
        <row r="1440"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</row>
        <row r="1442"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</row>
        <row r="1783">
          <cell r="D1783">
            <v>0</v>
          </cell>
          <cell r="E1783">
            <v>0</v>
          </cell>
          <cell r="F1783">
            <v>0</v>
          </cell>
          <cell r="G1783">
            <v>0</v>
          </cell>
          <cell r="H1783">
            <v>0</v>
          </cell>
          <cell r="I1783">
            <v>0</v>
          </cell>
        </row>
        <row r="1785">
          <cell r="D1785">
            <v>0</v>
          </cell>
          <cell r="E1785">
            <v>0</v>
          </cell>
          <cell r="F1785">
            <v>0</v>
          </cell>
          <cell r="G1785">
            <v>0</v>
          </cell>
          <cell r="H1785">
            <v>0</v>
          </cell>
          <cell r="I1785">
            <v>0</v>
          </cell>
        </row>
        <row r="1787">
          <cell r="B1787"/>
        </row>
        <row r="1790">
          <cell r="D1790">
            <v>0</v>
          </cell>
          <cell r="E1790">
            <v>0</v>
          </cell>
          <cell r="F1790">
            <v>0</v>
          </cell>
          <cell r="G1790">
            <v>0</v>
          </cell>
          <cell r="H1790">
            <v>0</v>
          </cell>
          <cell r="I1790">
            <v>0</v>
          </cell>
        </row>
        <row r="1795">
          <cell r="D1795">
            <v>0</v>
          </cell>
          <cell r="E1795">
            <v>0</v>
          </cell>
          <cell r="F1795">
            <v>0</v>
          </cell>
          <cell r="G1795">
            <v>0</v>
          </cell>
          <cell r="H1795">
            <v>0</v>
          </cell>
          <cell r="I1795">
            <v>0</v>
          </cell>
        </row>
        <row r="1797">
          <cell r="D1797">
            <v>0</v>
          </cell>
          <cell r="E1797">
            <v>0</v>
          </cell>
          <cell r="F1797">
            <v>0</v>
          </cell>
          <cell r="G1797">
            <v>0</v>
          </cell>
          <cell r="H1797">
            <v>0</v>
          </cell>
          <cell r="I1797">
            <v>0</v>
          </cell>
        </row>
        <row r="2138">
          <cell r="D2138">
            <v>0</v>
          </cell>
          <cell r="E2138">
            <v>0</v>
          </cell>
          <cell r="F2138">
            <v>0</v>
          </cell>
          <cell r="G2138">
            <v>0</v>
          </cell>
          <cell r="H2138">
            <v>0</v>
          </cell>
          <cell r="I2138">
            <v>0</v>
          </cell>
        </row>
        <row r="2140">
          <cell r="D2140">
            <v>0</v>
          </cell>
          <cell r="E2140">
            <v>0</v>
          </cell>
          <cell r="F2140">
            <v>0</v>
          </cell>
          <cell r="G2140">
            <v>0</v>
          </cell>
          <cell r="H2140">
            <v>0</v>
          </cell>
          <cell r="I2140">
            <v>0</v>
          </cell>
        </row>
        <row r="2142">
          <cell r="B2142"/>
        </row>
        <row r="2145">
          <cell r="D2145">
            <v>0</v>
          </cell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I2145">
            <v>0</v>
          </cell>
        </row>
        <row r="2150">
          <cell r="D2150">
            <v>0</v>
          </cell>
          <cell r="E2150">
            <v>0</v>
          </cell>
          <cell r="F2150">
            <v>0</v>
          </cell>
          <cell r="G2150">
            <v>0</v>
          </cell>
          <cell r="H2150">
            <v>0</v>
          </cell>
          <cell r="I2150">
            <v>0</v>
          </cell>
        </row>
        <row r="2152">
          <cell r="D2152">
            <v>0</v>
          </cell>
          <cell r="E2152">
            <v>0</v>
          </cell>
          <cell r="F2152">
            <v>0</v>
          </cell>
          <cell r="G2152">
            <v>0</v>
          </cell>
          <cell r="H2152">
            <v>0</v>
          </cell>
          <cell r="I2152">
            <v>0</v>
          </cell>
        </row>
        <row r="2493">
          <cell r="D2493">
            <v>0</v>
          </cell>
          <cell r="E2493">
            <v>0</v>
          </cell>
          <cell r="F2493">
            <v>0</v>
          </cell>
          <cell r="G2493">
            <v>0</v>
          </cell>
          <cell r="H2493">
            <v>0</v>
          </cell>
          <cell r="I2493">
            <v>0</v>
          </cell>
        </row>
        <row r="2495">
          <cell r="D2495">
            <v>0</v>
          </cell>
          <cell r="E2495">
            <v>0</v>
          </cell>
          <cell r="F2495">
            <v>0</v>
          </cell>
          <cell r="G2495">
            <v>0</v>
          </cell>
          <cell r="H2495">
            <v>0</v>
          </cell>
          <cell r="I2495">
            <v>0</v>
          </cell>
        </row>
      </sheetData>
      <sheetData sheetId="35"/>
      <sheetData sheetId="36">
        <row r="8">
          <cell r="F8" t="str">
            <v>CORRECT</v>
          </cell>
        </row>
        <row r="9">
          <cell r="F9" t="str">
            <v>CORRECT</v>
          </cell>
        </row>
        <row r="10">
          <cell r="L10" t="str">
            <v>ENTERED</v>
          </cell>
        </row>
        <row r="11">
          <cell r="L11" t="str">
            <v>ENTERED</v>
          </cell>
        </row>
        <row r="12">
          <cell r="D12" t="str">
            <v>ENTERED</v>
          </cell>
          <cell r="L12" t="str">
            <v>ENTERED</v>
          </cell>
        </row>
        <row r="13">
          <cell r="L13" t="str">
            <v>ENTERED</v>
          </cell>
        </row>
        <row r="14">
          <cell r="L14" t="str">
            <v>ENTERED</v>
          </cell>
        </row>
        <row r="15">
          <cell r="L15" t="str">
            <v>ENTERED</v>
          </cell>
        </row>
        <row r="16">
          <cell r="L16" t="str">
            <v>ENTERED</v>
          </cell>
        </row>
        <row r="17">
          <cell r="E17" t="str">
            <v>ENTERED</v>
          </cell>
          <cell r="L17" t="str">
            <v>ENTERED</v>
          </cell>
        </row>
        <row r="18">
          <cell r="L18" t="str">
            <v>ENTERED</v>
          </cell>
        </row>
        <row r="19">
          <cell r="L19" t="str">
            <v>ENTERED</v>
          </cell>
        </row>
        <row r="20">
          <cell r="L20" t="str">
            <v>ENTERED</v>
          </cell>
        </row>
        <row r="21">
          <cell r="E21" t="str">
            <v>ENTERED</v>
          </cell>
          <cell r="L21" t="str">
            <v>ENTERED</v>
          </cell>
        </row>
        <row r="22">
          <cell r="L22" t="str">
            <v>ENTERED</v>
          </cell>
        </row>
        <row r="23">
          <cell r="L23" t="str">
            <v>ENTERED</v>
          </cell>
        </row>
        <row r="24">
          <cell r="L24" t="str">
            <v>ENTERED</v>
          </cell>
        </row>
        <row r="25">
          <cell r="D25" t="str">
            <v>No incorrect account codes found</v>
          </cell>
          <cell r="L25" t="str">
            <v>ENTERED</v>
          </cell>
        </row>
        <row r="26">
          <cell r="L26" t="str">
            <v>ENTERED</v>
          </cell>
        </row>
        <row r="29">
          <cell r="D29" t="str">
            <v xml:space="preserve">Status 2021/22 </v>
          </cell>
          <cell r="E29" t="str">
            <v xml:space="preserve">Status 2022/23 </v>
          </cell>
          <cell r="F29" t="str">
            <v xml:space="preserve">Status 2023/24 </v>
          </cell>
          <cell r="G29" t="str">
            <v xml:space="preserve">Status 2024/25 </v>
          </cell>
          <cell r="H29" t="str">
            <v xml:space="preserve">Status 2025/26 </v>
          </cell>
          <cell r="I29" t="str">
            <v xml:space="preserve">Status 2026/27 </v>
          </cell>
        </row>
        <row r="30">
          <cell r="D30"/>
          <cell r="E30"/>
          <cell r="F30"/>
          <cell r="G30"/>
          <cell r="H30"/>
          <cell r="I30"/>
        </row>
        <row r="31">
          <cell r="D31" t="str">
            <v>ENTERED</v>
          </cell>
          <cell r="E31" t="str">
            <v>ENTERED</v>
          </cell>
          <cell r="F31" t="str">
            <v>ENTERED</v>
          </cell>
          <cell r="G31" t="str">
            <v>ENTERED</v>
          </cell>
          <cell r="H31" t="str">
            <v>ENTERED</v>
          </cell>
          <cell r="I31" t="str">
            <v>ENTERED</v>
          </cell>
        </row>
        <row r="32">
          <cell r="D32" t="str">
            <v>ENTERED</v>
          </cell>
          <cell r="E32" t="str">
            <v>ENTERED</v>
          </cell>
          <cell r="F32" t="str">
            <v>ENTERED</v>
          </cell>
          <cell r="G32" t="str">
            <v>ENTERED</v>
          </cell>
          <cell r="H32" t="str">
            <v>ENTERED</v>
          </cell>
          <cell r="I32" t="str">
            <v>ENTERED</v>
          </cell>
        </row>
        <row r="33">
          <cell r="D33" t="str">
            <v>ENTERED</v>
          </cell>
          <cell r="E33" t="str">
            <v>ENTERED</v>
          </cell>
          <cell r="F33" t="str">
            <v>ENTERED</v>
          </cell>
          <cell r="G33" t="str">
            <v>ENTERED</v>
          </cell>
          <cell r="H33" t="str">
            <v>ENTERED</v>
          </cell>
          <cell r="I33" t="str">
            <v>ENTERED</v>
          </cell>
        </row>
        <row r="34">
          <cell r="D34" t="str">
            <v>ENTERED</v>
          </cell>
          <cell r="E34" t="str">
            <v>ENTERED</v>
          </cell>
          <cell r="F34" t="str">
            <v>ENTERED</v>
          </cell>
          <cell r="G34" t="str">
            <v>ENTERED</v>
          </cell>
          <cell r="H34" t="str">
            <v>ENTERED</v>
          </cell>
          <cell r="I34" t="str">
            <v>ENTERED</v>
          </cell>
        </row>
        <row r="35">
          <cell r="D35" t="str">
            <v>ENTERED</v>
          </cell>
          <cell r="E35" t="str">
            <v>ENTERED</v>
          </cell>
          <cell r="F35" t="str">
            <v>ENTERED</v>
          </cell>
          <cell r="G35" t="str">
            <v>ENTERED</v>
          </cell>
          <cell r="H35" t="str">
            <v>ENTERED</v>
          </cell>
          <cell r="I35" t="str">
            <v>ENTERED</v>
          </cell>
        </row>
        <row r="36">
          <cell r="D36" t="str">
            <v>ENTERED</v>
          </cell>
          <cell r="E36" t="str">
            <v>ENTERED</v>
          </cell>
          <cell r="F36" t="str">
            <v>ENTERED</v>
          </cell>
          <cell r="G36" t="str">
            <v>ENTERED</v>
          </cell>
          <cell r="H36" t="str">
            <v>ENTERED</v>
          </cell>
          <cell r="I36" t="str">
            <v>ENTERED</v>
          </cell>
        </row>
        <row r="37">
          <cell r="D37" t="str">
            <v>ENTERED</v>
          </cell>
          <cell r="E37" t="str">
            <v>ENTERED</v>
          </cell>
          <cell r="F37" t="str">
            <v>ENTERED</v>
          </cell>
          <cell r="G37" t="str">
            <v>ENTERED</v>
          </cell>
          <cell r="H37" t="str">
            <v>ENTERED</v>
          </cell>
          <cell r="I37" t="str">
            <v>ENTERED</v>
          </cell>
        </row>
        <row r="38">
          <cell r="D38" t="str">
            <v>ENTERED</v>
          </cell>
          <cell r="E38" t="str">
            <v>ENTERED</v>
          </cell>
          <cell r="F38" t="str">
            <v>ENTERED</v>
          </cell>
          <cell r="G38" t="str">
            <v>ENTERED</v>
          </cell>
          <cell r="H38" t="str">
            <v>ENTERED</v>
          </cell>
          <cell r="I38" t="str">
            <v>ENTERED</v>
          </cell>
        </row>
        <row r="39">
          <cell r="D39" t="str">
            <v>ENTERED</v>
          </cell>
          <cell r="E39" t="str">
            <v>ENTERED</v>
          </cell>
          <cell r="F39" t="str">
            <v>ENTERED</v>
          </cell>
          <cell r="G39" t="str">
            <v>ENTERED</v>
          </cell>
          <cell r="H39" t="str">
            <v>ENTERED</v>
          </cell>
          <cell r="I39" t="str">
            <v>ENTERED</v>
          </cell>
        </row>
        <row r="40">
          <cell r="D40" t="str">
            <v>ENTERED</v>
          </cell>
          <cell r="F40" t="str">
            <v>ENTERED</v>
          </cell>
          <cell r="G40" t="str">
            <v>ENTERED</v>
          </cell>
          <cell r="H40" t="str">
            <v>ENTERED</v>
          </cell>
          <cell r="I40" t="str">
            <v>ENTERED</v>
          </cell>
        </row>
        <row r="41">
          <cell r="D41" t="str">
            <v>ENTERED</v>
          </cell>
          <cell r="E41" t="str">
            <v>ENTERED</v>
          </cell>
          <cell r="F41" t="str">
            <v>ENTERED</v>
          </cell>
          <cell r="G41" t="str">
            <v>ENTERED</v>
          </cell>
          <cell r="H41" t="str">
            <v>ENTERED</v>
          </cell>
          <cell r="I41" t="str">
            <v>ENTERED</v>
          </cell>
        </row>
        <row r="42">
          <cell r="D42" t="str">
            <v>ENTERED</v>
          </cell>
          <cell r="E42" t="str">
            <v>ENTERED</v>
          </cell>
          <cell r="F42" t="str">
            <v>ENTERED</v>
          </cell>
          <cell r="G42" t="str">
            <v>ENTERED</v>
          </cell>
          <cell r="H42" t="str">
            <v>ENTERED</v>
          </cell>
          <cell r="I42" t="str">
            <v>ENTERED</v>
          </cell>
        </row>
        <row r="43">
          <cell r="D43" t="str">
            <v>ENTERED</v>
          </cell>
          <cell r="E43" t="str">
            <v>ENTERED</v>
          </cell>
          <cell r="F43" t="str">
            <v>ENTERED</v>
          </cell>
          <cell r="G43" t="str">
            <v>ENTERED</v>
          </cell>
          <cell r="H43" t="str">
            <v>ENTERED</v>
          </cell>
          <cell r="I43" t="str">
            <v>ENTERED</v>
          </cell>
        </row>
        <row r="44">
          <cell r="D44" t="str">
            <v>ENTERED</v>
          </cell>
          <cell r="E44" t="str">
            <v>ENTERED</v>
          </cell>
          <cell r="F44" t="str">
            <v>ENTERED</v>
          </cell>
          <cell r="G44" t="str">
            <v>ENTERED</v>
          </cell>
          <cell r="H44" t="str">
            <v>ENTERED</v>
          </cell>
          <cell r="I44" t="str">
            <v>ENTERED</v>
          </cell>
        </row>
        <row r="45">
          <cell r="D45" t="str">
            <v>ENTERED</v>
          </cell>
          <cell r="E45" t="str">
            <v>ENTERED</v>
          </cell>
          <cell r="F45" t="str">
            <v>ENTERED</v>
          </cell>
          <cell r="G45" t="str">
            <v>ENTERED</v>
          </cell>
          <cell r="H45" t="str">
            <v>ENTERED</v>
          </cell>
          <cell r="I45" t="str">
            <v>ENTERED</v>
          </cell>
        </row>
        <row r="50">
          <cell r="D50" t="str">
            <v>ENTERED</v>
          </cell>
          <cell r="E50" t="str">
            <v>ENTERED</v>
          </cell>
          <cell r="F50" t="str">
            <v>ENTERED</v>
          </cell>
          <cell r="G50" t="str">
            <v>ENTERED</v>
          </cell>
          <cell r="H50" t="str">
            <v>ENTERED</v>
          </cell>
        </row>
        <row r="51">
          <cell r="D51" t="str">
            <v>ENTERED</v>
          </cell>
          <cell r="E51" t="str">
            <v>ENTERED</v>
          </cell>
          <cell r="F51" t="str">
            <v>ENTERED</v>
          </cell>
          <cell r="G51" t="str">
            <v>ENTERED</v>
          </cell>
          <cell r="H51" t="str">
            <v>ENTERED</v>
          </cell>
        </row>
        <row r="57">
          <cell r="D57" t="str">
            <v>ENTERED</v>
          </cell>
          <cell r="E57" t="str">
            <v>ENTERED</v>
          </cell>
          <cell r="F57" t="str">
            <v>ENTERED</v>
          </cell>
          <cell r="G57" t="str">
            <v>ENTERED</v>
          </cell>
        </row>
        <row r="63">
          <cell r="F63" t="str">
            <v>INCORRECT</v>
          </cell>
        </row>
        <row r="64">
          <cell r="F64" t="str">
            <v>INCORRECT</v>
          </cell>
        </row>
        <row r="70">
          <cell r="D70" t="str">
            <v>INCORRECT</v>
          </cell>
        </row>
        <row r="76">
          <cell r="D76" t="str">
            <v>CORRECT</v>
          </cell>
        </row>
        <row r="77">
          <cell r="D77" t="str">
            <v>CORRECT</v>
          </cell>
        </row>
        <row r="82">
          <cell r="D82" t="str">
            <v>ENTERED</v>
          </cell>
          <cell r="E82" t="str">
            <v>ENTERED</v>
          </cell>
          <cell r="F82" t="str">
            <v>ENTERED</v>
          </cell>
          <cell r="G82" t="str">
            <v>ENTERED</v>
          </cell>
          <cell r="H82" t="str">
            <v>ENTERED</v>
          </cell>
        </row>
        <row r="83">
          <cell r="D83" t="str">
            <v>ENTERED</v>
          </cell>
          <cell r="E83" t="str">
            <v>ENTERED</v>
          </cell>
          <cell r="F83" t="str">
            <v>ENTERED</v>
          </cell>
          <cell r="G83" t="str">
            <v>ENTERED</v>
          </cell>
          <cell r="H83" t="str">
            <v>ENTERED</v>
          </cell>
        </row>
        <row r="89">
          <cell r="E89" t="str">
            <v>ENTERED</v>
          </cell>
        </row>
      </sheetData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24"/>
  <sheetViews>
    <sheetView tabSelected="1" workbookViewId="0">
      <selection activeCell="H52" sqref="H52"/>
    </sheetView>
  </sheetViews>
  <sheetFormatPr defaultColWidth="8" defaultRowHeight="13.2" x14ac:dyDescent="0.25"/>
  <cols>
    <col min="1" max="1" width="51.44140625" style="4" bestFit="1" customWidth="1"/>
    <col min="2" max="7" width="11" style="4" customWidth="1"/>
    <col min="8" max="8" width="39" style="4" customWidth="1"/>
    <col min="9" max="9" width="3.109375" style="4" customWidth="1"/>
    <col min="10" max="10" width="13.33203125" style="4" customWidth="1"/>
    <col min="11" max="11" width="8" style="4"/>
    <col min="12" max="12" width="8" style="4" hidden="1" customWidth="1"/>
    <col min="13" max="13" width="8.44140625" style="4" hidden="1" customWidth="1"/>
    <col min="14" max="14" width="8" style="4" hidden="1" customWidth="1"/>
    <col min="15" max="16384" width="8" style="4"/>
  </cols>
  <sheetData>
    <row r="1" spans="1:17" ht="15.6" x14ac:dyDescent="0.3">
      <c r="A1" s="1" t="s">
        <v>0</v>
      </c>
      <c r="B1" s="2"/>
      <c r="C1" s="3"/>
      <c r="D1" s="3"/>
      <c r="E1" s="3"/>
      <c r="F1" s="3"/>
      <c r="G1" s="3"/>
    </row>
    <row r="2" spans="1:17" x14ac:dyDescent="0.25">
      <c r="J2" s="5" t="s">
        <v>1</v>
      </c>
    </row>
    <row r="3" spans="1:17" x14ac:dyDescent="0.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J3" s="8" t="s">
        <v>9</v>
      </c>
      <c r="K3" s="9" t="s">
        <v>10</v>
      </c>
      <c r="L3" s="10"/>
      <c r="M3" s="10"/>
      <c r="N3" s="10"/>
      <c r="O3" s="10"/>
      <c r="P3" s="11"/>
    </row>
    <row r="4" spans="1:17" ht="13.8" thickBot="1" x14ac:dyDescent="0.3">
      <c r="A4" s="12"/>
      <c r="B4" s="7" t="s">
        <v>11</v>
      </c>
      <c r="C4" s="13" t="s">
        <v>12</v>
      </c>
      <c r="D4" s="13" t="s">
        <v>13</v>
      </c>
      <c r="E4" s="13" t="s">
        <v>13</v>
      </c>
      <c r="F4" s="13" t="s">
        <v>13</v>
      </c>
      <c r="G4" s="13" t="s">
        <v>13</v>
      </c>
      <c r="J4" s="14" t="s">
        <v>14</v>
      </c>
      <c r="K4" s="15" t="s">
        <v>15</v>
      </c>
      <c r="L4" s="16"/>
      <c r="M4" s="16"/>
      <c r="N4" s="16"/>
      <c r="O4" s="16"/>
      <c r="P4" s="17"/>
    </row>
    <row r="5" spans="1:17" x14ac:dyDescent="0.25">
      <c r="A5" s="18" t="s">
        <v>16</v>
      </c>
      <c r="B5" s="19">
        <v>308</v>
      </c>
      <c r="C5" s="20">
        <f>SUM('[1]2 - Pupil No.'!B7:B13)</f>
        <v>307</v>
      </c>
      <c r="D5" s="20">
        <f>SUM('[1]2 - Pupil No.'!C7:C13)</f>
        <v>313</v>
      </c>
      <c r="E5" s="20">
        <f>SUM('[1]2 - Pupil No.'!D7:D13)</f>
        <v>314</v>
      </c>
      <c r="F5" s="20">
        <f>SUM('[1]2 - Pupil No.'!E7:E13)</f>
        <v>313</v>
      </c>
      <c r="G5" s="21">
        <f>SUM('[1]2 - Pupil No.'!F7:F13)</f>
        <v>315</v>
      </c>
      <c r="H5" s="22" t="s">
        <v>17</v>
      </c>
      <c r="J5" s="16"/>
      <c r="K5" s="16"/>
      <c r="L5" s="16"/>
      <c r="M5" s="16"/>
      <c r="N5" s="16"/>
      <c r="O5" s="16"/>
      <c r="P5" s="16"/>
    </row>
    <row r="6" spans="1:17" x14ac:dyDescent="0.25">
      <c r="A6" s="23"/>
      <c r="B6" s="24"/>
      <c r="C6" s="25"/>
      <c r="D6" s="25"/>
      <c r="E6" s="25"/>
      <c r="F6" s="25"/>
      <c r="G6" s="26"/>
      <c r="H6" s="27"/>
    </row>
    <row r="7" spans="1:17" x14ac:dyDescent="0.25">
      <c r="A7" s="23" t="s">
        <v>18</v>
      </c>
      <c r="B7" s="28">
        <v>0</v>
      </c>
      <c r="C7" s="25">
        <f>SUM('[1]2 - Pupil No.'!B14:B18)</f>
        <v>0</v>
      </c>
      <c r="D7" s="25">
        <f>SUM('[1]2 - Pupil No.'!C14:C18)</f>
        <v>0</v>
      </c>
      <c r="E7" s="25">
        <f>SUM('[1]2 - Pupil No.'!D14:D18)</f>
        <v>0</v>
      </c>
      <c r="F7" s="25">
        <f>SUM('[1]2 - Pupil No.'!E14:E18)</f>
        <v>0</v>
      </c>
      <c r="G7" s="26">
        <f>SUM('[1]2 - Pupil No.'!F14:F18)</f>
        <v>0</v>
      </c>
      <c r="H7" s="22" t="s">
        <v>17</v>
      </c>
    </row>
    <row r="8" spans="1:17" x14ac:dyDescent="0.25">
      <c r="A8" s="23"/>
      <c r="B8" s="24"/>
      <c r="C8" s="25"/>
      <c r="D8" s="25"/>
      <c r="E8" s="25"/>
      <c r="F8" s="25"/>
      <c r="G8" s="26"/>
      <c r="H8" s="27"/>
    </row>
    <row r="9" spans="1:17" x14ac:dyDescent="0.25">
      <c r="A9" s="23" t="s">
        <v>19</v>
      </c>
      <c r="B9" s="29">
        <v>0</v>
      </c>
      <c r="C9" s="30">
        <f>'[1]2 - Pupil No.'!B44</f>
        <v>0</v>
      </c>
      <c r="D9" s="30">
        <f>'[1]2 - Pupil No.'!C44</f>
        <v>0</v>
      </c>
      <c r="E9" s="30">
        <f>'[1]2 - Pupil No.'!D44</f>
        <v>0</v>
      </c>
      <c r="F9" s="30">
        <f>'[1]2 - Pupil No.'!E44</f>
        <v>0</v>
      </c>
      <c r="G9" s="31">
        <f>'[1]2 - Pupil No.'!F44</f>
        <v>0</v>
      </c>
      <c r="H9" s="22" t="s">
        <v>17</v>
      </c>
    </row>
    <row r="10" spans="1:17" x14ac:dyDescent="0.25">
      <c r="A10" s="23"/>
      <c r="B10" s="24"/>
      <c r="C10" s="25"/>
      <c r="D10" s="25"/>
      <c r="E10" s="25"/>
      <c r="F10" s="25"/>
      <c r="G10" s="26"/>
      <c r="H10" s="27"/>
    </row>
    <row r="11" spans="1:17" x14ac:dyDescent="0.25">
      <c r="A11" s="23" t="s">
        <v>20</v>
      </c>
      <c r="B11" s="28">
        <v>0</v>
      </c>
      <c r="C11" s="25">
        <f>'[1]2 - Pupil No.'!B49</f>
        <v>0</v>
      </c>
      <c r="D11" s="25">
        <f>'[1]2 - Pupil No.'!C49</f>
        <v>0</v>
      </c>
      <c r="E11" s="25">
        <f>'[1]2 - Pupil No.'!D49</f>
        <v>0</v>
      </c>
      <c r="F11" s="25">
        <f>'[1]2 - Pupil No.'!E49</f>
        <v>0</v>
      </c>
      <c r="G11" s="26">
        <f>'[1]2 - Pupil No.'!F49</f>
        <v>0</v>
      </c>
      <c r="H11" s="22" t="s">
        <v>17</v>
      </c>
    </row>
    <row r="12" spans="1:17" ht="13.8" thickBot="1" x14ac:dyDescent="0.3">
      <c r="A12" s="32"/>
      <c r="B12" s="33"/>
      <c r="C12" s="34"/>
      <c r="D12" s="34"/>
      <c r="E12" s="34"/>
      <c r="F12" s="34"/>
      <c r="G12" s="35"/>
    </row>
    <row r="13" spans="1:17" x14ac:dyDescent="0.25">
      <c r="A13" s="18"/>
      <c r="B13" s="36" t="s">
        <v>21</v>
      </c>
      <c r="C13" s="36" t="s">
        <v>21</v>
      </c>
      <c r="D13" s="36" t="s">
        <v>21</v>
      </c>
      <c r="E13" s="36" t="s">
        <v>21</v>
      </c>
      <c r="F13" s="36" t="s">
        <v>21</v>
      </c>
      <c r="G13" s="37" t="s">
        <v>21</v>
      </c>
      <c r="H13" s="38" t="s">
        <v>22</v>
      </c>
      <c r="J13" s="139" t="s">
        <v>23</v>
      </c>
      <c r="K13" s="139"/>
      <c r="L13" s="139"/>
      <c r="M13" s="139"/>
      <c r="N13" s="139"/>
      <c r="O13" s="139"/>
      <c r="P13" s="139"/>
      <c r="Q13" s="139"/>
    </row>
    <row r="14" spans="1:17" x14ac:dyDescent="0.25">
      <c r="A14" s="23"/>
      <c r="B14" s="39"/>
      <c r="C14" s="39"/>
      <c r="D14" s="39"/>
      <c r="E14" s="39"/>
      <c r="F14" s="39"/>
      <c r="G14" s="40"/>
      <c r="H14" s="41" t="str">
        <f>IF(OR([1]Validation!F8="INCORRECT",[1]Validation!D12="NOT ENTERED",[1]Validation!E17="NOT ENTERED",[1]Validation!F9="INCORRECT",[1]Validation!E21="NOT ENTERED",[1]Validation!L10="NOT ENTERED",[1]Validation!L11="NOT ENTERED",[1]Validation!L12="NOT ENTERED",[1]Validation!L13="NOT ENTERED",[1]Validation!L14="NOT ENTERED",[1]Validation!L15="NOT ENTERED",[1]Validation!L16="NOT ENTERED",[1]Validation!L17="NOT ENTERED", [1]Validation!L18="NOT ENTERED",[1]Validation!L19="NOT ENTERED",[1]Validation!L20="NOT ENTERED",[1]Validation!L21="NOT ENTERED",[1]Validation!L22="NOT ENTERED",[1]Validation!L23="NOT ENTERED",[1]Validation!L24="NOT ENTERED",[1]Validation!L25="NOT ENTERED",[1]Validation!L26="NOT ENTERED",[1]Validation!E34="NOT ENTERED",[1]Validation!F34="NOT ENTERED",[1]Validation!G34="NOT ENTERED",[1]Validation!H34="NOT ENTERED",[1]Validation!I34="NOT ENTERED", [1]Validation!D29="NOT ENTERED",[1]Validation!E29="NOT ENTERED",[1]Validation!F29="NOT ENTERED",[1]Validation!G29="NOT ENTERED",[1]Validation!H29="NOT ENTERED",[1]Validation!I29="NOT ENTERED", [1]Validation!D30="NOT ENTERED",[1]Validation!E30="NOT ENTERED",[1]Validation!F30="NOT ENTERED",[1]Validation!G30="NOT ENTERED",[1]Validation!H30="NOT ENTERED",[1]Validation!I30="NOT ENTERED",[1]Validation!D31="NOT ENTERED",[1]Validation!E31="NOT ENTERED",[1]Validation!F31="NOT ENTERED",[1]Validation!G31="NOT ENTERED",[1]Validation!H31="NOT ENTERED",[1]Validation!I31="NOT ENTERED", [1]Validation!D32="NOT ENTERED",[1]Validation!E32="NOT ENTERED",[1]Validation!F32="NOT ENTERED",[1]Validation!G32="NOT ENTERED",[1]Validation!H32="NOT ENTERED",[1]Validation!I32="NOT ENTERED",[1]Validation!D33="NOT ENTERED",[1]Validation!E33="NOT ENTERED",[1]Validation!F33="NOT ENTERED",[1]Validation!G33="NOT ENTERED",[1]Validation!H33="NOT ENTERED",[1]Validation!I33="NOT ENTERED",[1]Validation!D34="NOT ENTERED",[1]Validation!E34="NOT ENTERED",[1]Validation!F34="NOT ENTERED",[1]Validation!G34="NOT ENTERED",[1]Validation!H34="NOT ENTERED",[1]Validation!I34="NOT ENTERED",[1]Validation!D35="NOT ENTERED",[1]Validation!E35="NOT ENTERED",[1]Validation!F35="NOT ENTERED",[1]Validation!G35="NOT ENTERED",[1]Validation!H35="NOT ENTERED",[1]Validation!I35="NOT ENTERED", [1]Validation!D36="NOT ENTERED",[1]Validation!E36="NOT ENTERED",[1]Validation!F36="NOT ENTERED",[1]Validation!G36="NOT ENTERED",[1]Validation!H36="NOT ENTERED",[1]Validation!I36="NOT ENTERED", [1]Validation!D37="NOT ENTERED",[1]Validation!E37="NOT ENTERED",[1]Validation!F37="NOT ENTERED",[1]Validation!G37="NOT ENTERED",[1]Validation!H37="NOT ENTERED",[1]Validation!I37="NOT ENTERED", [1]Validation!D38="NOT ENTERED",[1]Validation!E38="NOT ENTERED",[1]Validation!F38="NOT ENTERED",[1]Validation!G38="NOT ENTERED",[1]Validation!H38="NOT ENTERED",[1]Validation!I38="NOT ENTERED",[1]Validation!D39="NOT ENTERED",[1]Validation!E39="NOT ENTERED",[1]Validation!F39="NOT ENTERED",[1]Validation!G39="NOT ENTERED",[1]Validation!H39="NOT ENTERED",[1]Validation!I39="NOT ENTERED",[1]Validation!D40="NOT ENTERED",[1]Validation!IE40="NOT ENTERED",[1]Validation!F40="NOT ENTERED",[1]Validation!G40="NOT ENTERED",[1]Validation!H40="NOT ENTERED",[1]Validation!I40="NOT ENTERED",[1]Validation!D41="NOT ENTERED",[1]Validation!E41="NOT ENTERED",[1]Validation!F41="NOT ENTERED",[1]Validation!G41="NOT ENTERED",[1]Validation!H41="NOT ENTERED",[1]Validation!I41="NOT ENTERED",[1]Validation!D42="NOT ENTERED",[1]Validation!E42="NOT ENTERED",[1]Validation!F42="NOT ENTERED",[1]Validation!G42="NOT ENTERED",[1]Validation!H42="NOT ENTERED",[1]Validation!I42="NOT ENTERED",[1]Validation!D43="NOT ENTERED",[1]Validation!E43="NOT ENTERED",[1]Validation!F43="NOT ENTERED",[1]Validation!G43="NOT ENTERED",[1]Validation!H43="NOT ENTERED",[1]Validation!I43="NOT ENTERED",[1]Validation!D44="NOT ENTERED",[1]Validation!E44="NOT ENTERED",[1]Validation!F44="NOT ENTERED",[1]Validation!G44="NOT ENTERED",[1]Validation!H44="NOT ENTERED",[1]Validation!I44="NOT ENTERED",[1]Validation!D45="NOT ENTERED",[1]Validation!E45="NOT ENTERED",[1]Validation!F45="NOT ENTERED",[1]Validation!G45="NOT ENTERED",[1]Validation!H45="NOT ENTERED",[1]Validation!I45="NOT ENTERED",[1]Validation!D25="Incorrect account codes used",[1]Validation!D50="NOT ENTERED",[1]Validation!E50="NOT ENTERED",[1]Validation!F50="NOT ENTERED",[1]Validation!G50="NOT ENTERED",[1]Validation!H50="NOT ENTERED",[1]Validation!D51="NOT ENTERED",[1]Validation!E51="NOT ENTERED",[1]Validation!F51="NOT ENTERED",[1]Validation!G51="NOT ENTERED",[1]Validation!H51="NOT ENTERED",[1]Validation!F63="incorrect",[1]Validation!F64="incorrect",[1]Validation!D57="NOT ENTERED",[1]Validation!E57="NOT ENTERED",[1]Validation!F57="NOT ENTERED",[1]Validation!G57="NOT ENTERED",[1]Validation!D70="INCORRECT",[1]Validation!D76="INCORRECT",[1]Validation!D77="INCORRECT",[1]Validation!D82="NOT ENTERED",[1]Validation!E82="NOT ENTERED",[1]Validation!F82="NOT ENTERED",[1]Validation!G82="NOT ENTERED",[1]Validation!H82="NOT ENTERED",[1]Validation!D83="NOT ENTERED",[1]Validation!E83="NOT ENTERED",[1]Validation!F83="NOT ENTERED",[1]Validation!G83="NOT ENTERED",[1]Validation!H83="NOT ENTERED",[1]Validation!E89="NOT ENTERED"),"INCORRECT","CORRECT")</f>
        <v>INCORRECT</v>
      </c>
      <c r="J14" s="140">
        <v>44699</v>
      </c>
      <c r="K14" s="140"/>
      <c r="L14" s="140"/>
      <c r="M14" s="140"/>
      <c r="N14" s="140"/>
      <c r="O14" s="140"/>
      <c r="P14" s="140"/>
      <c r="Q14" s="140"/>
    </row>
    <row r="15" spans="1:17" x14ac:dyDescent="0.25">
      <c r="A15" s="42" t="s">
        <v>24</v>
      </c>
      <c r="B15" s="43">
        <v>-62880</v>
      </c>
      <c r="C15" s="44">
        <f>B80</f>
        <v>-61795.550000000047</v>
      </c>
      <c r="D15" s="44">
        <f>C80</f>
        <v>-76568.284000000218</v>
      </c>
      <c r="E15" s="44">
        <f>D80</f>
        <v>-136498.2352135512</v>
      </c>
      <c r="F15" s="44">
        <f>E80</f>
        <v>-185601.45853592688</v>
      </c>
      <c r="G15" s="45">
        <f>F80</f>
        <v>-132977.33137330017</v>
      </c>
      <c r="H15" s="4" t="s">
        <v>25</v>
      </c>
    </row>
    <row r="16" spans="1:17" ht="13.8" thickBot="1" x14ac:dyDescent="0.3">
      <c r="A16" s="32"/>
      <c r="B16" s="33"/>
      <c r="C16" s="46"/>
      <c r="D16" s="46"/>
      <c r="E16" s="46"/>
      <c r="F16" s="46"/>
      <c r="G16" s="47"/>
      <c r="I16" s="48"/>
    </row>
    <row r="17" spans="1:14" x14ac:dyDescent="0.25">
      <c r="A17" s="49" t="s">
        <v>26</v>
      </c>
      <c r="B17" s="50"/>
      <c r="C17" s="51"/>
      <c r="D17" s="51"/>
      <c r="E17" s="51"/>
      <c r="F17" s="51"/>
      <c r="G17" s="52"/>
      <c r="I17" s="48"/>
    </row>
    <row r="18" spans="1:14" x14ac:dyDescent="0.25">
      <c r="A18" s="23"/>
      <c r="B18" s="53"/>
      <c r="C18" s="54"/>
      <c r="D18" s="54"/>
      <c r="E18" s="54"/>
      <c r="F18" s="54"/>
      <c r="G18" s="55"/>
      <c r="I18" s="48"/>
    </row>
    <row r="19" spans="1:14" x14ac:dyDescent="0.25">
      <c r="A19" s="56" t="s">
        <v>27</v>
      </c>
      <c r="B19" s="57">
        <v>1332064</v>
      </c>
      <c r="C19" s="58">
        <f>IFERROR('[1]3b - Schools Block'!C29,0)</f>
        <v>1365007</v>
      </c>
      <c r="D19" s="58">
        <f>IFERROR('[1]3b - Schools Block'!D29,0)</f>
        <v>1395712.6607930984</v>
      </c>
      <c r="E19" s="58">
        <f>IFERROR('[1]3b - Schools Block'!E29,0)</f>
        <v>1406233.710471815</v>
      </c>
      <c r="F19" s="58">
        <f>IFERROR('[1]3b - Schools Block'!F29,0)</f>
        <v>1408602.6135215494</v>
      </c>
      <c r="G19" s="59">
        <f>IFERROR('[1]3b - Schools Block'!G29,0)</f>
        <v>1423363.0342734328</v>
      </c>
      <c r="H19" s="22" t="s">
        <v>28</v>
      </c>
      <c r="I19" s="48"/>
    </row>
    <row r="20" spans="1:14" x14ac:dyDescent="0.25">
      <c r="A20" s="56"/>
      <c r="B20" s="60"/>
      <c r="C20" s="61"/>
      <c r="D20" s="61"/>
      <c r="E20" s="61"/>
      <c r="F20" s="61"/>
      <c r="G20" s="62"/>
      <c r="I20" s="48"/>
    </row>
    <row r="21" spans="1:14" ht="13.8" thickBot="1" x14ac:dyDescent="0.3">
      <c r="A21" s="56" t="s">
        <v>29</v>
      </c>
      <c r="B21" s="63">
        <f t="shared" ref="B21:G21" si="0">(-B15)+B19</f>
        <v>1394944</v>
      </c>
      <c r="C21" s="63">
        <f t="shared" si="0"/>
        <v>1426802.55</v>
      </c>
      <c r="D21" s="63">
        <f t="shared" si="0"/>
        <v>1472280.9447930986</v>
      </c>
      <c r="E21" s="63">
        <f t="shared" si="0"/>
        <v>1542731.9456853662</v>
      </c>
      <c r="F21" s="63">
        <f t="shared" si="0"/>
        <v>1594204.0720574763</v>
      </c>
      <c r="G21" s="64">
        <f t="shared" si="0"/>
        <v>1556340.365646733</v>
      </c>
      <c r="I21" s="48"/>
    </row>
    <row r="22" spans="1:14" ht="14.4" thickTop="1" thickBot="1" x14ac:dyDescent="0.3">
      <c r="A22" s="23"/>
      <c r="B22" s="53"/>
      <c r="C22" s="65"/>
      <c r="D22" s="65"/>
      <c r="E22" s="65"/>
      <c r="F22" s="65"/>
      <c r="G22" s="66"/>
      <c r="I22" s="48"/>
    </row>
    <row r="23" spans="1:14" s="27" customFormat="1" x14ac:dyDescent="0.25">
      <c r="A23" s="49" t="s">
        <v>30</v>
      </c>
      <c r="B23" s="67"/>
      <c r="C23" s="67"/>
      <c r="D23" s="67"/>
      <c r="E23" s="67"/>
      <c r="F23" s="67"/>
      <c r="G23" s="68"/>
      <c r="H23" s="4"/>
      <c r="I23" s="69"/>
    </row>
    <row r="24" spans="1:14" s="27" customFormat="1" x14ac:dyDescent="0.25">
      <c r="A24" s="23"/>
      <c r="B24" s="70"/>
      <c r="C24" s="71"/>
      <c r="D24" s="71"/>
      <c r="E24" s="71"/>
      <c r="F24" s="71"/>
      <c r="G24" s="55"/>
      <c r="H24" s="4"/>
      <c r="I24" s="69"/>
      <c r="K24" s="72" t="s">
        <v>31</v>
      </c>
    </row>
    <row r="25" spans="1:14" x14ac:dyDescent="0.25">
      <c r="A25" s="23" t="s">
        <v>32</v>
      </c>
      <c r="B25" s="73">
        <f>'[1]6 - Income &amp; Expenditure'!D374</f>
        <v>-10960</v>
      </c>
      <c r="C25" s="73">
        <f>IFERROR('[1]6 - Income &amp; Expenditure'!E374,0)</f>
        <v>-69330</v>
      </c>
      <c r="D25" s="73">
        <f>IFERROR('[1]6 - Income &amp; Expenditure'!F374,0)</f>
        <v>-154925</v>
      </c>
      <c r="E25" s="73">
        <f>IFERROR('[1]6 - Income &amp; Expenditure'!G374,0)</f>
        <v>-190942</v>
      </c>
      <c r="F25" s="73">
        <f>IFERROR('[1]6 - Income &amp; Expenditure'!H374,0)</f>
        <v>-154925</v>
      </c>
      <c r="G25" s="59">
        <f>IFERROR('[1]6 - Income &amp; Expenditure'!I374,0)</f>
        <v>-155375</v>
      </c>
      <c r="I25" s="48"/>
      <c r="J25" s="74">
        <f t="shared" ref="J25:J36" si="1">IFERROR((C25-B25)/B25,0)</f>
        <v>5.3257299270072993</v>
      </c>
      <c r="K25" s="48" t="s">
        <v>33</v>
      </c>
      <c r="L25" s="4">
        <f>IF(OR(K25&lt;&gt;"",AND(ABS(J25)&lt;0.2499)),0,1)</f>
        <v>0</v>
      </c>
      <c r="M25" s="75">
        <f>B25-C25</f>
        <v>58370</v>
      </c>
      <c r="N25" s="4">
        <f>IF(AND(AND(J25=0,M25&lt;&gt;0,K25="")),1,0)</f>
        <v>0</v>
      </c>
    </row>
    <row r="26" spans="1:14" x14ac:dyDescent="0.25">
      <c r="A26" s="23" t="s">
        <v>34</v>
      </c>
      <c r="B26" s="73">
        <f>'[1]6 - Income &amp; Expenditure'!D379</f>
        <v>0</v>
      </c>
      <c r="C26" s="73">
        <f>'[1]6 - Income &amp; Expenditure'!E379</f>
        <v>0</v>
      </c>
      <c r="D26" s="73">
        <f>'[1]6 - Income &amp; Expenditure'!F379</f>
        <v>0</v>
      </c>
      <c r="E26" s="73">
        <f>'[1]6 - Income &amp; Expenditure'!G379</f>
        <v>0</v>
      </c>
      <c r="F26" s="73">
        <f>'[1]6 - Income &amp; Expenditure'!H379</f>
        <v>0</v>
      </c>
      <c r="G26" s="59">
        <f>'[1]6 - Income &amp; Expenditure'!I379</f>
        <v>0</v>
      </c>
      <c r="I26" s="48"/>
      <c r="J26" s="74">
        <f t="shared" si="1"/>
        <v>0</v>
      </c>
      <c r="K26" s="48"/>
      <c r="L26" s="4">
        <f t="shared" ref="L26:L36" si="2">IF(OR(K26&lt;&gt;"",AND(ABS(J26)&lt;0.25)),0,1)</f>
        <v>0</v>
      </c>
      <c r="M26" s="75">
        <f t="shared" ref="M26:M36" si="3">B26-C26</f>
        <v>0</v>
      </c>
      <c r="N26" s="4">
        <f t="shared" ref="N26:N36" si="4">IF(AND(AND(J26=0,M26&lt;&gt;0,K26="")),1,0)</f>
        <v>0</v>
      </c>
    </row>
    <row r="27" spans="1:14" x14ac:dyDescent="0.25">
      <c r="A27" s="23" t="s">
        <v>35</v>
      </c>
      <c r="B27" s="73">
        <f>'[1]6 - Income &amp; Expenditure'!D385</f>
        <v>-51288.87</v>
      </c>
      <c r="C27" s="73">
        <f>'[1]6 - Income &amp; Expenditure'!E385</f>
        <v>-76079.63</v>
      </c>
      <c r="D27" s="73">
        <f>'[1]6 - Income &amp; Expenditure'!F385</f>
        <v>-70770.06</v>
      </c>
      <c r="E27" s="73">
        <f>'[1]6 - Income &amp; Expenditure'!G385</f>
        <v>-47695.58</v>
      </c>
      <c r="F27" s="73">
        <f>'[1]6 - Income &amp; Expenditure'!H385</f>
        <v>-31585.55</v>
      </c>
      <c r="G27" s="59">
        <f>'[1]6 - Income &amp; Expenditure'!I385</f>
        <v>-27720.129999999997</v>
      </c>
      <c r="I27" s="48"/>
      <c r="J27" s="74">
        <f t="shared" si="1"/>
        <v>0.4833555506292106</v>
      </c>
      <c r="K27" s="48" t="s">
        <v>36</v>
      </c>
      <c r="L27" s="4">
        <f t="shared" si="2"/>
        <v>0</v>
      </c>
      <c r="M27" s="75">
        <f t="shared" si="3"/>
        <v>24790.760000000002</v>
      </c>
      <c r="N27" s="4">
        <f t="shared" si="4"/>
        <v>0</v>
      </c>
    </row>
    <row r="28" spans="1:14" x14ac:dyDescent="0.25">
      <c r="A28" s="23" t="s">
        <v>37</v>
      </c>
      <c r="B28" s="73">
        <f>'[1]6 - Income &amp; Expenditure'!D393</f>
        <v>-464</v>
      </c>
      <c r="C28" s="73">
        <f>'[1]6 - Income &amp; Expenditure'!E393</f>
        <v>-471</v>
      </c>
      <c r="D28" s="73">
        <f>'[1]6 - Income &amp; Expenditure'!F393</f>
        <v>0</v>
      </c>
      <c r="E28" s="73">
        <f>'[1]6 - Income &amp; Expenditure'!G393</f>
        <v>0</v>
      </c>
      <c r="F28" s="73">
        <f>'[1]6 - Income &amp; Expenditure'!H393</f>
        <v>0</v>
      </c>
      <c r="G28" s="59">
        <f>'[1]6 - Income &amp; Expenditure'!I393</f>
        <v>0</v>
      </c>
      <c r="I28" s="48"/>
      <c r="J28" s="74">
        <f t="shared" si="1"/>
        <v>1.5086206896551725E-2</v>
      </c>
      <c r="K28" s="48" t="s">
        <v>38</v>
      </c>
      <c r="L28" s="4">
        <f t="shared" si="2"/>
        <v>0</v>
      </c>
      <c r="M28" s="75">
        <f t="shared" si="3"/>
        <v>7</v>
      </c>
      <c r="N28" s="4">
        <f t="shared" si="4"/>
        <v>0</v>
      </c>
    </row>
    <row r="29" spans="1:14" x14ac:dyDescent="0.25">
      <c r="A29" s="23" t="s">
        <v>39</v>
      </c>
      <c r="B29" s="73">
        <f>'[1]6 - Income &amp; Expenditure'!D398</f>
        <v>0</v>
      </c>
      <c r="C29" s="73">
        <f>'[1]6 - Income &amp; Expenditure'!E398</f>
        <v>0</v>
      </c>
      <c r="D29" s="73">
        <f>'[1]6 - Income &amp; Expenditure'!F398</f>
        <v>0</v>
      </c>
      <c r="E29" s="73">
        <f>'[1]6 - Income &amp; Expenditure'!G398</f>
        <v>0</v>
      </c>
      <c r="F29" s="73">
        <f>'[1]6 - Income &amp; Expenditure'!H398</f>
        <v>0</v>
      </c>
      <c r="G29" s="59">
        <f>'[1]6 - Income &amp; Expenditure'!I398</f>
        <v>0</v>
      </c>
      <c r="I29" s="48"/>
      <c r="J29" s="74">
        <f t="shared" si="1"/>
        <v>0</v>
      </c>
      <c r="K29" s="48"/>
      <c r="L29" s="4">
        <f t="shared" si="2"/>
        <v>0</v>
      </c>
      <c r="M29" s="75">
        <f t="shared" si="3"/>
        <v>0</v>
      </c>
      <c r="N29" s="4">
        <f t="shared" si="4"/>
        <v>0</v>
      </c>
    </row>
    <row r="30" spans="1:14" x14ac:dyDescent="0.25">
      <c r="A30" s="23" t="s">
        <v>40</v>
      </c>
      <c r="B30" s="73">
        <f>'[1]6 - Income &amp; Expenditure'!D414</f>
        <v>-18706.980000000003</v>
      </c>
      <c r="C30" s="73">
        <f>'[1]6 - Income &amp; Expenditure'!E414</f>
        <v>-16783</v>
      </c>
      <c r="D30" s="73">
        <f>'[1]6 - Income &amp; Expenditure'!F414</f>
        <v>-8522.32</v>
      </c>
      <c r="E30" s="73">
        <f>'[1]6 - Income &amp; Expenditure'!G414</f>
        <v>-8139.5520000000006</v>
      </c>
      <c r="F30" s="73">
        <f>'[1]6 - Income &amp; Expenditure'!H414</f>
        <v>-9293.5072</v>
      </c>
      <c r="G30" s="59">
        <f>'[1]6 - Income &amp; Expenditure'!I414</f>
        <v>-8987.8579200000022</v>
      </c>
      <c r="I30" s="48"/>
      <c r="J30" s="74">
        <f t="shared" si="1"/>
        <v>-0.10284824167235988</v>
      </c>
      <c r="K30" s="48" t="s">
        <v>41</v>
      </c>
      <c r="L30" s="4">
        <f t="shared" si="2"/>
        <v>0</v>
      </c>
      <c r="M30" s="75">
        <f t="shared" si="3"/>
        <v>-1923.9800000000032</v>
      </c>
      <c r="N30" s="4">
        <f t="shared" si="4"/>
        <v>0</v>
      </c>
    </row>
    <row r="31" spans="1:14" x14ac:dyDescent="0.25">
      <c r="A31" s="23" t="s">
        <v>42</v>
      </c>
      <c r="B31" s="73">
        <f>'[1]6 - Income &amp; Expenditure'!D419</f>
        <v>-7414.56</v>
      </c>
      <c r="C31" s="73">
        <f>'[1]6 - Income &amp; Expenditure'!E419</f>
        <v>-5500</v>
      </c>
      <c r="D31" s="73">
        <f>'[1]6 - Income &amp; Expenditure'!F419</f>
        <v>-6000</v>
      </c>
      <c r="E31" s="73">
        <f>'[1]6 - Income &amp; Expenditure'!G419</f>
        <v>-6000</v>
      </c>
      <c r="F31" s="73">
        <f>'[1]6 - Income &amp; Expenditure'!H419</f>
        <v>-6000</v>
      </c>
      <c r="G31" s="59">
        <f>'[1]6 - Income &amp; Expenditure'!I419</f>
        <v>-6000</v>
      </c>
      <c r="I31" s="48"/>
      <c r="J31" s="74">
        <f t="shared" si="1"/>
        <v>-0.25821626637319006</v>
      </c>
      <c r="K31" s="48"/>
      <c r="L31" s="4">
        <f t="shared" si="2"/>
        <v>1</v>
      </c>
      <c r="M31" s="75">
        <f t="shared" si="3"/>
        <v>-1914.5600000000004</v>
      </c>
      <c r="N31" s="4">
        <f t="shared" si="4"/>
        <v>0</v>
      </c>
    </row>
    <row r="32" spans="1:14" x14ac:dyDescent="0.25">
      <c r="A32" s="23" t="s">
        <v>43</v>
      </c>
      <c r="B32" s="73">
        <f>'[1]6 - Income &amp; Expenditure'!D424</f>
        <v>-17839.05</v>
      </c>
      <c r="C32" s="73">
        <f>'[1]6 - Income &amp; Expenditure'!E424</f>
        <v>-14437</v>
      </c>
      <c r="D32" s="73">
        <f>'[1]6 - Income &amp; Expenditure'!F424</f>
        <v>0</v>
      </c>
      <c r="E32" s="73">
        <f>'[1]6 - Income &amp; Expenditure'!G424</f>
        <v>0</v>
      </c>
      <c r="F32" s="73">
        <f>'[1]6 - Income &amp; Expenditure'!H424</f>
        <v>0</v>
      </c>
      <c r="G32" s="59">
        <f>'[1]6 - Income &amp; Expenditure'!I424</f>
        <v>0</v>
      </c>
      <c r="I32" s="48"/>
      <c r="J32" s="74">
        <f t="shared" si="1"/>
        <v>-0.19070802537130618</v>
      </c>
      <c r="K32" s="48" t="s">
        <v>44</v>
      </c>
      <c r="L32" s="4">
        <f t="shared" si="2"/>
        <v>0</v>
      </c>
      <c r="M32" s="75">
        <f t="shared" si="3"/>
        <v>-3402.0499999999993</v>
      </c>
      <c r="N32" s="4">
        <f t="shared" si="4"/>
        <v>0</v>
      </c>
    </row>
    <row r="33" spans="1:14" x14ac:dyDescent="0.25">
      <c r="A33" s="23" t="s">
        <v>45</v>
      </c>
      <c r="B33" s="73">
        <f>'[1]6 - Income &amp; Expenditure'!D431</f>
        <v>-16021.69</v>
      </c>
      <c r="C33" s="73">
        <f>'[1]6 - Income &amp; Expenditure'!E431</f>
        <v>-8627</v>
      </c>
      <c r="D33" s="73">
        <f>'[1]6 - Income &amp; Expenditure'!F431</f>
        <v>0</v>
      </c>
      <c r="E33" s="73">
        <f>'[1]6 - Income &amp; Expenditure'!G431</f>
        <v>0</v>
      </c>
      <c r="F33" s="73">
        <f>'[1]6 - Income &amp; Expenditure'!H431</f>
        <v>0</v>
      </c>
      <c r="G33" s="59">
        <f>'[1]6 - Income &amp; Expenditure'!I431</f>
        <v>0</v>
      </c>
      <c r="I33" s="48"/>
      <c r="J33" s="74">
        <f t="shared" si="1"/>
        <v>-0.46154244652093507</v>
      </c>
      <c r="K33" s="48" t="s">
        <v>46</v>
      </c>
      <c r="L33" s="4">
        <f t="shared" si="2"/>
        <v>0</v>
      </c>
      <c r="M33" s="75">
        <f t="shared" si="3"/>
        <v>-7394.6900000000005</v>
      </c>
      <c r="N33" s="4">
        <f t="shared" si="4"/>
        <v>0</v>
      </c>
    </row>
    <row r="34" spans="1:14" x14ac:dyDescent="0.25">
      <c r="A34" s="23" t="s">
        <v>47</v>
      </c>
      <c r="B34" s="73">
        <f>'[1]6 - Income &amp; Expenditure'!D436</f>
        <v>-9403.11</v>
      </c>
      <c r="C34" s="73">
        <f>'[1]6 - Income &amp; Expenditure'!E436</f>
        <v>-11500</v>
      </c>
      <c r="D34" s="73">
        <f>'[1]6 - Income &amp; Expenditure'!F436</f>
        <v>-11500</v>
      </c>
      <c r="E34" s="73">
        <f>'[1]6 - Income &amp; Expenditure'!G436</f>
        <v>-11500</v>
      </c>
      <c r="F34" s="73">
        <f>'[1]6 - Income &amp; Expenditure'!H436</f>
        <v>-11500</v>
      </c>
      <c r="G34" s="59">
        <f>'[1]6 - Income &amp; Expenditure'!I436</f>
        <v>-11500</v>
      </c>
      <c r="I34" s="48"/>
      <c r="J34" s="74">
        <f t="shared" si="1"/>
        <v>0.22299962459228906</v>
      </c>
      <c r="K34" s="48"/>
      <c r="L34" s="4">
        <f t="shared" si="2"/>
        <v>0</v>
      </c>
      <c r="M34" s="75">
        <f t="shared" si="3"/>
        <v>2096.8899999999994</v>
      </c>
      <c r="N34" s="4">
        <f t="shared" si="4"/>
        <v>0</v>
      </c>
    </row>
    <row r="35" spans="1:14" x14ac:dyDescent="0.25">
      <c r="A35" s="23" t="s">
        <v>48</v>
      </c>
      <c r="B35" s="73">
        <f>'[1]6 - Income &amp; Expenditure'!D441</f>
        <v>0</v>
      </c>
      <c r="C35" s="73">
        <f>'[1]6 - Income &amp; Expenditure'!E441</f>
        <v>0</v>
      </c>
      <c r="D35" s="73">
        <f>'[1]6 - Income &amp; Expenditure'!F441</f>
        <v>0</v>
      </c>
      <c r="E35" s="73">
        <f>'[1]6 - Income &amp; Expenditure'!G441</f>
        <v>0</v>
      </c>
      <c r="F35" s="73">
        <f>'[1]6 - Income &amp; Expenditure'!H441</f>
        <v>0</v>
      </c>
      <c r="G35" s="59">
        <f>'[1]6 - Income &amp; Expenditure'!I441</f>
        <v>0</v>
      </c>
      <c r="I35" s="48"/>
      <c r="J35" s="74">
        <f t="shared" si="1"/>
        <v>0</v>
      </c>
      <c r="K35" s="48"/>
      <c r="L35" s="4">
        <f t="shared" si="2"/>
        <v>0</v>
      </c>
      <c r="M35" s="75">
        <f t="shared" si="3"/>
        <v>0</v>
      </c>
      <c r="N35" s="4">
        <f t="shared" si="4"/>
        <v>0</v>
      </c>
    </row>
    <row r="36" spans="1:14" x14ac:dyDescent="0.25">
      <c r="A36" s="23" t="s">
        <v>49</v>
      </c>
      <c r="B36" s="73">
        <f>'[1]6 - Income &amp; Expenditure'!D450</f>
        <v>-17200</v>
      </c>
      <c r="C36" s="73">
        <f>'[1]6 - Income &amp; Expenditure'!E450</f>
        <v>-18435</v>
      </c>
      <c r="D36" s="73">
        <f>'[1]6 - Income &amp; Expenditure'!F450</f>
        <v>0</v>
      </c>
      <c r="E36" s="73">
        <f>'[1]6 - Income &amp; Expenditure'!G450</f>
        <v>0</v>
      </c>
      <c r="F36" s="73">
        <f>'[1]6 - Income &amp; Expenditure'!H450</f>
        <v>0</v>
      </c>
      <c r="G36" s="59">
        <f>'[1]6 - Income &amp; Expenditure'!I450</f>
        <v>0</v>
      </c>
      <c r="I36" s="48"/>
      <c r="J36" s="74">
        <f t="shared" si="1"/>
        <v>7.1802325581395349E-2</v>
      </c>
      <c r="K36" s="48" t="s">
        <v>50</v>
      </c>
      <c r="L36" s="4">
        <f t="shared" si="2"/>
        <v>0</v>
      </c>
      <c r="M36" s="75">
        <f t="shared" si="3"/>
        <v>1235</v>
      </c>
      <c r="N36" s="4">
        <f t="shared" si="4"/>
        <v>0</v>
      </c>
    </row>
    <row r="37" spans="1:14" x14ac:dyDescent="0.25">
      <c r="A37" s="76" t="s">
        <v>51</v>
      </c>
      <c r="B37" s="77">
        <f t="shared" ref="B37:G37" si="5">SUM(B25:B36)</f>
        <v>-149298.26</v>
      </c>
      <c r="C37" s="77">
        <f t="shared" si="5"/>
        <v>-221162.63</v>
      </c>
      <c r="D37" s="77">
        <f t="shared" si="5"/>
        <v>-251717.38</v>
      </c>
      <c r="E37" s="77">
        <f t="shared" si="5"/>
        <v>-264277.13199999998</v>
      </c>
      <c r="F37" s="77">
        <f t="shared" si="5"/>
        <v>-213304.05719999998</v>
      </c>
      <c r="G37" s="78">
        <f t="shared" si="5"/>
        <v>-209582.98792000001</v>
      </c>
      <c r="I37" s="48"/>
    </row>
    <row r="38" spans="1:14" x14ac:dyDescent="0.25">
      <c r="A38" s="76"/>
      <c r="B38" s="73"/>
      <c r="C38" s="79"/>
      <c r="D38" s="73"/>
      <c r="E38" s="73"/>
      <c r="F38" s="73"/>
      <c r="G38" s="80"/>
      <c r="I38" s="48"/>
    </row>
    <row r="39" spans="1:14" ht="13.8" thickBot="1" x14ac:dyDescent="0.3">
      <c r="A39" s="76" t="s">
        <v>52</v>
      </c>
      <c r="B39" s="81">
        <f t="shared" ref="B39:G39" si="6">SUM(B37,B15)-B19</f>
        <v>-1544242.26</v>
      </c>
      <c r="C39" s="81">
        <f t="shared" si="6"/>
        <v>-1647965.1800000002</v>
      </c>
      <c r="D39" s="81">
        <f t="shared" si="6"/>
        <v>-1723998.3247930985</v>
      </c>
      <c r="E39" s="81">
        <f t="shared" si="6"/>
        <v>-1807009.0776853662</v>
      </c>
      <c r="F39" s="81">
        <f t="shared" si="6"/>
        <v>-1807508.1292574762</v>
      </c>
      <c r="G39" s="81">
        <f t="shared" si="6"/>
        <v>-1765923.353566733</v>
      </c>
      <c r="H39" s="23"/>
      <c r="I39" s="48"/>
    </row>
    <row r="40" spans="1:14" ht="13.8" thickTop="1" x14ac:dyDescent="0.25">
      <c r="A40" s="76"/>
      <c r="B40" s="73"/>
      <c r="C40" s="79"/>
      <c r="D40" s="73"/>
      <c r="E40" s="73"/>
      <c r="F40" s="73"/>
      <c r="G40" s="80"/>
      <c r="I40" s="48"/>
    </row>
    <row r="41" spans="1:14" x14ac:dyDescent="0.25">
      <c r="A41" s="76" t="s">
        <v>53</v>
      </c>
      <c r="B41" s="82"/>
      <c r="C41" s="54"/>
      <c r="D41" s="54"/>
      <c r="E41" s="54"/>
      <c r="F41" s="54"/>
      <c r="G41" s="55"/>
      <c r="I41" s="48"/>
    </row>
    <row r="42" spans="1:14" x14ac:dyDescent="0.25">
      <c r="A42" s="23"/>
      <c r="B42" s="53"/>
      <c r="C42" s="54"/>
      <c r="D42" s="54"/>
      <c r="E42" s="54"/>
      <c r="F42" s="54"/>
      <c r="G42" s="55"/>
      <c r="I42" s="48"/>
    </row>
    <row r="43" spans="1:14" x14ac:dyDescent="0.25">
      <c r="A43" s="23" t="s">
        <v>54</v>
      </c>
      <c r="B43" s="83">
        <f>'[1]6 - Income &amp; Expenditure'!D15</f>
        <v>739386.8</v>
      </c>
      <c r="C43" s="84">
        <f>'[1]6 - Income &amp; Expenditure'!E15</f>
        <v>760669</v>
      </c>
      <c r="D43" s="84">
        <f>'[1]6 - Income &amp; Expenditure'!F15</f>
        <v>791513.4846941944</v>
      </c>
      <c r="E43" s="84">
        <f>'[1]6 - Income &amp; Expenditure'!G15</f>
        <v>818811.30001126602</v>
      </c>
      <c r="F43" s="84">
        <f>'[1]6 - Income &amp; Expenditure'!H15</f>
        <v>843513.9439098438</v>
      </c>
      <c r="G43" s="85">
        <f>'[1]6 - Income &amp; Expenditure'!I15</f>
        <v>869176.31367576285</v>
      </c>
      <c r="I43" s="48"/>
      <c r="J43" s="74">
        <f t="shared" ref="J43:J73" si="7">IFERROR((C43-B43)/B43,0)</f>
        <v>2.8783581205398787E-2</v>
      </c>
      <c r="K43" s="48"/>
      <c r="L43" s="4">
        <f t="shared" ref="L43:L73" si="8">IF(OR(K43&lt;&gt;"",AND(ABS(J43)&lt;0.25)),0,1)</f>
        <v>0</v>
      </c>
      <c r="M43" s="75">
        <f t="shared" ref="M43:M73" si="9">B43-C43</f>
        <v>-21282.199999999953</v>
      </c>
      <c r="N43" s="4">
        <f t="shared" ref="N43:N73" si="10">IF(AND(AND(J43=0,M43&lt;&gt;0,K43="")),1,0)</f>
        <v>0</v>
      </c>
    </row>
    <row r="44" spans="1:14" x14ac:dyDescent="0.25">
      <c r="A44" s="23" t="s">
        <v>55</v>
      </c>
      <c r="B44" s="83">
        <f>'[1]6 - Income &amp; Expenditure'!D27</f>
        <v>0</v>
      </c>
      <c r="C44" s="83">
        <f>'[1]6 - Income &amp; Expenditure'!E27</f>
        <v>0</v>
      </c>
      <c r="D44" s="83">
        <f>'[1]6 - Income &amp; Expenditure'!F27</f>
        <v>0</v>
      </c>
      <c r="E44" s="83">
        <f>'[1]6 - Income &amp; Expenditure'!G27</f>
        <v>0</v>
      </c>
      <c r="F44" s="83">
        <f>'[1]6 - Income &amp; Expenditure'!H27</f>
        <v>0</v>
      </c>
      <c r="G44" s="59">
        <f>'[1]6 - Income &amp; Expenditure'!I27</f>
        <v>0</v>
      </c>
      <c r="I44" s="48"/>
      <c r="J44" s="74">
        <f t="shared" si="7"/>
        <v>0</v>
      </c>
      <c r="K44" s="48"/>
      <c r="L44" s="4">
        <f t="shared" si="8"/>
        <v>0</v>
      </c>
      <c r="M44" s="75">
        <f t="shared" si="9"/>
        <v>0</v>
      </c>
      <c r="N44" s="4">
        <f t="shared" si="10"/>
        <v>0</v>
      </c>
    </row>
    <row r="45" spans="1:14" x14ac:dyDescent="0.25">
      <c r="A45" s="23" t="s">
        <v>56</v>
      </c>
      <c r="B45" s="83">
        <f>'[1]6 - Income &amp; Expenditure'!D51</f>
        <v>262937.12</v>
      </c>
      <c r="C45" s="83">
        <f>'[1]6 - Income &amp; Expenditure'!E51</f>
        <v>340796</v>
      </c>
      <c r="D45" s="83">
        <f>'[1]6 - Income &amp; Expenditure'!F51</f>
        <v>342371.65114588011</v>
      </c>
      <c r="E45" s="83">
        <f>'[1]6 - Income &amp; Expenditure'!G51</f>
        <v>330092.82724457479</v>
      </c>
      <c r="F45" s="83">
        <f>'[1]6 - Income &amp; Expenditure'!H51</f>
        <v>337010.48469529347</v>
      </c>
      <c r="G45" s="59">
        <f>'[1]6 - Income &amp; Expenditure'!I51</f>
        <v>344065.45409796352</v>
      </c>
      <c r="I45" s="48"/>
      <c r="J45" s="74">
        <f t="shared" si="7"/>
        <v>0.29611216552459391</v>
      </c>
      <c r="K45" s="48"/>
      <c r="L45" s="4">
        <f t="shared" si="8"/>
        <v>1</v>
      </c>
      <c r="M45" s="75">
        <f t="shared" si="9"/>
        <v>-77858.880000000005</v>
      </c>
      <c r="N45" s="4">
        <f t="shared" si="10"/>
        <v>0</v>
      </c>
    </row>
    <row r="46" spans="1:14" x14ac:dyDescent="0.25">
      <c r="A46" s="23" t="s">
        <v>57</v>
      </c>
      <c r="B46" s="83">
        <f>'[1]6 - Income &amp; Expenditure'!D63</f>
        <v>52028.310000000005</v>
      </c>
      <c r="C46" s="83">
        <f>'[1]6 - Income &amp; Expenditure'!E63</f>
        <v>27685</v>
      </c>
      <c r="D46" s="83">
        <f>'[1]6 - Income &amp; Expenditure'!F63</f>
        <v>13826.664865137343</v>
      </c>
      <c r="E46" s="83">
        <f>'[1]6 - Income &amp; Expenditure'!G63</f>
        <v>14103.198162440092</v>
      </c>
      <c r="F46" s="83">
        <f>'[1]6 - Income &amp; Expenditure'!H63</f>
        <v>14385.262125688892</v>
      </c>
      <c r="G46" s="59">
        <f>'[1]6 - Income &amp; Expenditure'!I63</f>
        <v>14672.96736820267</v>
      </c>
      <c r="I46" s="48"/>
      <c r="J46" s="74">
        <f t="shared" si="7"/>
        <v>-0.46788584906947778</v>
      </c>
      <c r="K46" s="48"/>
      <c r="L46" s="4">
        <f t="shared" si="8"/>
        <v>1</v>
      </c>
      <c r="M46" s="75">
        <f t="shared" si="9"/>
        <v>24343.310000000005</v>
      </c>
      <c r="N46" s="4">
        <f t="shared" si="10"/>
        <v>0</v>
      </c>
    </row>
    <row r="47" spans="1:14" x14ac:dyDescent="0.25">
      <c r="A47" s="23" t="s">
        <v>58</v>
      </c>
      <c r="B47" s="83">
        <f>'[1]6 - Income &amp; Expenditure'!D75</f>
        <v>86671.35</v>
      </c>
      <c r="C47" s="83">
        <f>'[1]6 - Income &amp; Expenditure'!E75</f>
        <v>96999</v>
      </c>
      <c r="D47" s="83">
        <f>'[1]6 - Income &amp; Expenditure'!F75</f>
        <v>131846.35932769068</v>
      </c>
      <c r="E47" s="83">
        <f>'[1]6 - Income &amp; Expenditure'!G75</f>
        <v>137052.07233711961</v>
      </c>
      <c r="F47" s="83">
        <f>'[1]6 - Income &amp; Expenditure'!H75</f>
        <v>141092.95112187645</v>
      </c>
      <c r="G47" s="59">
        <f>'[1]6 - Income &amp; Expenditure'!I75</f>
        <v>144016.11969799848</v>
      </c>
      <c r="I47" s="48"/>
      <c r="J47" s="74">
        <f t="shared" si="7"/>
        <v>0.11915875315199306</v>
      </c>
      <c r="K47" s="48"/>
      <c r="L47" s="4">
        <f t="shared" si="8"/>
        <v>0</v>
      </c>
      <c r="M47" s="75">
        <f t="shared" si="9"/>
        <v>-10327.649999999994</v>
      </c>
      <c r="N47" s="4">
        <f t="shared" si="10"/>
        <v>0</v>
      </c>
    </row>
    <row r="48" spans="1:14" x14ac:dyDescent="0.25">
      <c r="A48" s="23" t="s">
        <v>59</v>
      </c>
      <c r="B48" s="83">
        <f>'[1]6 - Income &amp; Expenditure'!D83</f>
        <v>0</v>
      </c>
      <c r="C48" s="83">
        <f>'[1]6 - Income &amp; Expenditure'!E83</f>
        <v>0</v>
      </c>
      <c r="D48" s="83">
        <f>'[1]6 - Income &amp; Expenditure'!F83</f>
        <v>0</v>
      </c>
      <c r="E48" s="83">
        <f>'[1]6 - Income &amp; Expenditure'!G83</f>
        <v>0</v>
      </c>
      <c r="F48" s="83">
        <f>'[1]6 - Income &amp; Expenditure'!H83</f>
        <v>0</v>
      </c>
      <c r="G48" s="59">
        <f>'[1]6 - Income &amp; Expenditure'!I83</f>
        <v>0</v>
      </c>
      <c r="I48" s="48"/>
      <c r="J48" s="74">
        <f t="shared" si="7"/>
        <v>0</v>
      </c>
      <c r="K48" s="48"/>
      <c r="L48" s="4">
        <f t="shared" si="8"/>
        <v>0</v>
      </c>
      <c r="M48" s="75">
        <f t="shared" si="9"/>
        <v>0</v>
      </c>
      <c r="N48" s="4">
        <f t="shared" si="10"/>
        <v>0</v>
      </c>
    </row>
    <row r="49" spans="1:14" x14ac:dyDescent="0.25">
      <c r="A49" s="23" t="s">
        <v>60</v>
      </c>
      <c r="B49" s="83">
        <f>'[1]6 - Income &amp; Expenditure'!D106</f>
        <v>30642.509999999995</v>
      </c>
      <c r="C49" s="83">
        <f>'[1]6 - Income &amp; Expenditure'!E106</f>
        <v>-9850.2499999999964</v>
      </c>
      <c r="D49" s="83">
        <f>'[1]6 - Income &amp; Expenditure'!F106</f>
        <v>-16640.035163775334</v>
      </c>
      <c r="E49" s="83">
        <f>'[1]6 - Income &amp; Expenditure'!G106</f>
        <v>-17690.928371939546</v>
      </c>
      <c r="F49" s="83">
        <f>'[1]6 - Income &amp; Expenditure'!H106</f>
        <v>-18557.895623968954</v>
      </c>
      <c r="G49" s="59">
        <f>'[1]6 - Income &amp; Expenditure'!I106</f>
        <v>-19274.569809685094</v>
      </c>
      <c r="I49" s="48"/>
      <c r="J49" s="74">
        <f t="shared" si="7"/>
        <v>-1.3214570216343244</v>
      </c>
      <c r="K49" s="48" t="s">
        <v>61</v>
      </c>
      <c r="L49" s="4">
        <f t="shared" si="8"/>
        <v>0</v>
      </c>
      <c r="M49" s="75">
        <f t="shared" si="9"/>
        <v>40492.759999999995</v>
      </c>
      <c r="N49" s="4">
        <f t="shared" si="10"/>
        <v>0</v>
      </c>
    </row>
    <row r="50" spans="1:14" x14ac:dyDescent="0.25">
      <c r="A50" s="23" t="s">
        <v>62</v>
      </c>
      <c r="B50" s="83">
        <f>'[1]6 - Income &amp; Expenditure'!D132</f>
        <v>5092.7</v>
      </c>
      <c r="C50" s="83">
        <f>'[1]6 - Income &amp; Expenditure'!E132</f>
        <v>5612.3950000000004</v>
      </c>
      <c r="D50" s="83">
        <f>'[1]6 - Income &amp; Expenditure'!F132</f>
        <v>5310.7344104202839</v>
      </c>
      <c r="E50" s="83">
        <f>'[1]6 - Income &amp; Expenditure'!G132</f>
        <v>5386.0207529784839</v>
      </c>
      <c r="F50" s="83">
        <f>'[1]6 - Income &amp; Expenditure'!H132</f>
        <v>5520.3156117868257</v>
      </c>
      <c r="G50" s="59">
        <f>'[1]6 - Income &amp; Expenditure'!I132</f>
        <v>5653.9185625749406</v>
      </c>
      <c r="I50" s="48"/>
      <c r="J50" s="74">
        <f t="shared" si="7"/>
        <v>0.10204704773499335</v>
      </c>
      <c r="K50" s="48"/>
      <c r="L50" s="4">
        <f t="shared" si="8"/>
        <v>0</v>
      </c>
      <c r="M50" s="75">
        <f t="shared" si="9"/>
        <v>-519.69500000000062</v>
      </c>
      <c r="N50" s="4">
        <f t="shared" si="10"/>
        <v>0</v>
      </c>
    </row>
    <row r="51" spans="1:14" x14ac:dyDescent="0.25">
      <c r="A51" s="86" t="s">
        <v>63</v>
      </c>
      <c r="B51" s="83">
        <f>'[1]6 - Income &amp; Expenditure'!D139</f>
        <v>4504.0200000000004</v>
      </c>
      <c r="C51" s="83">
        <f>'[1]6 - Income &amp; Expenditure'!E139</f>
        <v>8040</v>
      </c>
      <c r="D51" s="83">
        <f>'[1]6 - Income &amp; Expenditure'!F139</f>
        <v>3250</v>
      </c>
      <c r="E51" s="83">
        <f>'[1]6 - Income &amp; Expenditure'!G139</f>
        <v>5000</v>
      </c>
      <c r="F51" s="83">
        <f>'[1]6 - Income &amp; Expenditure'!H139</f>
        <v>2500</v>
      </c>
      <c r="G51" s="59">
        <f>'[1]6 - Income &amp; Expenditure'!I139</f>
        <v>2500</v>
      </c>
      <c r="I51" s="48"/>
      <c r="J51" s="74">
        <f t="shared" si="7"/>
        <v>0.78507200234457197</v>
      </c>
      <c r="K51" s="48"/>
      <c r="L51" s="4">
        <f t="shared" si="8"/>
        <v>1</v>
      </c>
      <c r="M51" s="75">
        <f t="shared" si="9"/>
        <v>-3535.9799999999996</v>
      </c>
      <c r="N51" s="4">
        <f t="shared" si="10"/>
        <v>0</v>
      </c>
    </row>
    <row r="52" spans="1:14" x14ac:dyDescent="0.25">
      <c r="A52" s="23" t="s">
        <v>64</v>
      </c>
      <c r="B52" s="83">
        <f>'[1]6 - Income &amp; Expenditure'!D145</f>
        <v>9897.01</v>
      </c>
      <c r="C52" s="83">
        <f>'[1]6 - Income &amp; Expenditure'!E145</f>
        <v>15281.71</v>
      </c>
      <c r="D52" s="83">
        <f>'[1]6 - Income &amp; Expenditure'!F145</f>
        <v>15587.3442</v>
      </c>
      <c r="E52" s="83">
        <f>'[1]6 - Income &amp; Expenditure'!G145</f>
        <v>15899.091084</v>
      </c>
      <c r="F52" s="83">
        <f>'[1]6 - Income &amp; Expenditure'!H145</f>
        <v>16217.072905679999</v>
      </c>
      <c r="G52" s="59">
        <f>'[1]6 - Income &amp; Expenditure'!I145</f>
        <v>16541.414363793599</v>
      </c>
      <c r="I52" s="48"/>
      <c r="J52" s="74">
        <f t="shared" si="7"/>
        <v>0.54407341207091831</v>
      </c>
      <c r="K52" s="48" t="s">
        <v>65</v>
      </c>
      <c r="L52" s="4">
        <f t="shared" si="8"/>
        <v>0</v>
      </c>
      <c r="M52" s="75">
        <f t="shared" si="9"/>
        <v>-5384.6999999999989</v>
      </c>
      <c r="N52" s="4">
        <f t="shared" si="10"/>
        <v>0</v>
      </c>
    </row>
    <row r="53" spans="1:14" x14ac:dyDescent="0.25">
      <c r="A53" s="86" t="s">
        <v>66</v>
      </c>
      <c r="B53" s="83">
        <f>'[1]6 - Income &amp; Expenditure'!D152</f>
        <v>5342.43</v>
      </c>
      <c r="C53" s="83">
        <f>'[1]6 - Income &amp; Expenditure'!E152</f>
        <v>6271.52</v>
      </c>
      <c r="D53" s="83">
        <f>'[1]6 - Income &amp; Expenditure'!F152</f>
        <v>6459.6656000000003</v>
      </c>
      <c r="E53" s="83">
        <f>'[1]6 - Income &amp; Expenditure'!G152</f>
        <v>6653.4555680000003</v>
      </c>
      <c r="F53" s="83">
        <f>'[1]6 - Income &amp; Expenditure'!H152</f>
        <v>6853.0592350400002</v>
      </c>
      <c r="G53" s="59">
        <f>'[1]6 - Income &amp; Expenditure'!I152</f>
        <v>7058.6510120912008</v>
      </c>
      <c r="I53" s="48"/>
      <c r="J53" s="74">
        <f t="shared" si="7"/>
        <v>0.17390775358778685</v>
      </c>
      <c r="K53" s="48"/>
      <c r="L53" s="4">
        <f t="shared" si="8"/>
        <v>0</v>
      </c>
      <c r="M53" s="75">
        <f t="shared" si="9"/>
        <v>-929.09000000000015</v>
      </c>
      <c r="N53" s="4">
        <f t="shared" si="10"/>
        <v>0</v>
      </c>
    </row>
    <row r="54" spans="1:14" x14ac:dyDescent="0.25">
      <c r="A54" s="23" t="s">
        <v>67</v>
      </c>
      <c r="B54" s="83">
        <f>'[1]6 - Income &amp; Expenditure'!D159</f>
        <v>23922.43</v>
      </c>
      <c r="C54" s="83">
        <f>'[1]6 - Income &amp; Expenditure'!E159</f>
        <v>26000</v>
      </c>
      <c r="D54" s="83">
        <f>'[1]6 - Income &amp; Expenditure'!F159</f>
        <v>15000</v>
      </c>
      <c r="E54" s="83">
        <f>'[1]6 - Income &amp; Expenditure'!G159</f>
        <v>15000</v>
      </c>
      <c r="F54" s="83">
        <f>'[1]6 - Income &amp; Expenditure'!H159</f>
        <v>15000</v>
      </c>
      <c r="G54" s="59">
        <f>'[1]6 - Income &amp; Expenditure'!I159</f>
        <v>15000</v>
      </c>
      <c r="I54" s="48"/>
      <c r="J54" s="74">
        <f t="shared" si="7"/>
        <v>8.6846110533085469E-2</v>
      </c>
      <c r="K54" s="48" t="s">
        <v>68</v>
      </c>
      <c r="L54" s="4">
        <f t="shared" si="8"/>
        <v>0</v>
      </c>
      <c r="M54" s="75">
        <f t="shared" si="9"/>
        <v>-2077.5699999999997</v>
      </c>
      <c r="N54" s="4">
        <f t="shared" si="10"/>
        <v>0</v>
      </c>
    </row>
    <row r="55" spans="1:14" x14ac:dyDescent="0.25">
      <c r="A55" s="86" t="s">
        <v>69</v>
      </c>
      <c r="B55" s="83">
        <f>'[1]6 - Income &amp; Expenditure'!D164</f>
        <v>3051.74</v>
      </c>
      <c r="C55" s="83">
        <f>'[1]6 - Income &amp; Expenditure'!E164</f>
        <v>4000</v>
      </c>
      <c r="D55" s="83">
        <f>'[1]6 - Income &amp; Expenditure'!F164</f>
        <v>3500</v>
      </c>
      <c r="E55" s="83">
        <f>'[1]6 - Income &amp; Expenditure'!G164</f>
        <v>3570</v>
      </c>
      <c r="F55" s="83">
        <f>'[1]6 - Income &amp; Expenditure'!H164</f>
        <v>3641.4</v>
      </c>
      <c r="G55" s="59">
        <f>'[1]6 - Income &amp; Expenditure'!I164</f>
        <v>3714.2280000000001</v>
      </c>
      <c r="I55" s="48"/>
      <c r="J55" s="74">
        <f t="shared" si="7"/>
        <v>0.31072765045515027</v>
      </c>
      <c r="K55" s="48" t="s">
        <v>70</v>
      </c>
      <c r="L55" s="4">
        <f t="shared" si="8"/>
        <v>0</v>
      </c>
      <c r="M55" s="75">
        <f t="shared" si="9"/>
        <v>-948.26000000000022</v>
      </c>
      <c r="N55" s="4">
        <f t="shared" si="10"/>
        <v>0</v>
      </c>
    </row>
    <row r="56" spans="1:14" x14ac:dyDescent="0.25">
      <c r="A56" s="23" t="s">
        <v>71</v>
      </c>
      <c r="B56" s="83">
        <f>'[1]6 - Income &amp; Expenditure'!D170</f>
        <v>3736.8</v>
      </c>
      <c r="C56" s="83">
        <f>'[1]6 - Income &amp; Expenditure'!E170</f>
        <v>31019.13</v>
      </c>
      <c r="D56" s="83">
        <f>'[1]6 - Income &amp; Expenditure'!F170</f>
        <v>40564.5</v>
      </c>
      <c r="E56" s="83">
        <f>'[1]6 - Income &amp; Expenditure'!G170</f>
        <v>41779.215000000004</v>
      </c>
      <c r="F56" s="83">
        <f>'[1]6 - Income &amp; Expenditure'!H170</f>
        <v>43030.327050000007</v>
      </c>
      <c r="G56" s="59">
        <f>'[1]6 - Income &amp; Expenditure'!I170</f>
        <v>44318.9271735</v>
      </c>
      <c r="I56" s="48"/>
      <c r="J56" s="74">
        <f t="shared" si="7"/>
        <v>7.300987475915222</v>
      </c>
      <c r="K56" s="48" t="s">
        <v>72</v>
      </c>
      <c r="L56" s="4">
        <f t="shared" si="8"/>
        <v>0</v>
      </c>
      <c r="M56" s="75">
        <f t="shared" si="9"/>
        <v>-27282.33</v>
      </c>
      <c r="N56" s="4">
        <f t="shared" si="10"/>
        <v>0</v>
      </c>
    </row>
    <row r="57" spans="1:14" x14ac:dyDescent="0.25">
      <c r="A57" s="23" t="s">
        <v>73</v>
      </c>
      <c r="B57" s="83">
        <f>'[1]6 - Income &amp; Expenditure'!D175</f>
        <v>5018.84</v>
      </c>
      <c r="C57" s="83">
        <f>'[1]6 - Income &amp; Expenditure'!E175</f>
        <v>5520.7240000000002</v>
      </c>
      <c r="D57" s="83">
        <f>'[1]6 - Income &amp; Expenditure'!F175</f>
        <v>5796.7602000000006</v>
      </c>
      <c r="E57" s="83">
        <f>'[1]6 - Income &amp; Expenditure'!G175</f>
        <v>6086.598210000001</v>
      </c>
      <c r="F57" s="83">
        <f>'[1]6 - Income &amp; Expenditure'!H175</f>
        <v>6390.9281205000016</v>
      </c>
      <c r="G57" s="59">
        <f>'[1]6 - Income &amp; Expenditure'!I175</f>
        <v>6710.4745265250021</v>
      </c>
      <c r="I57" s="48"/>
      <c r="J57" s="74">
        <f t="shared" si="7"/>
        <v>0.1</v>
      </c>
      <c r="K57" s="48"/>
      <c r="L57" s="4">
        <f t="shared" si="8"/>
        <v>0</v>
      </c>
      <c r="M57" s="75">
        <f t="shared" si="9"/>
        <v>-501.88400000000001</v>
      </c>
      <c r="N57" s="4">
        <f t="shared" si="10"/>
        <v>0</v>
      </c>
    </row>
    <row r="58" spans="1:14" x14ac:dyDescent="0.25">
      <c r="A58" s="23" t="s">
        <v>74</v>
      </c>
      <c r="B58" s="83">
        <f>'[1]6 - Income &amp; Expenditure'!D182</f>
        <v>13037.39</v>
      </c>
      <c r="C58" s="83">
        <f>'[1]6 - Income &amp; Expenditure'!E182</f>
        <v>20962.597000000002</v>
      </c>
      <c r="D58" s="83">
        <f>'[1]6 - Income &amp; Expenditure'!F182</f>
        <v>38887.790999999997</v>
      </c>
      <c r="E58" s="83">
        <f>'[1]6 - Income &amp; Expenditure'!G182</f>
        <v>44720.95964999999</v>
      </c>
      <c r="F58" s="83">
        <f>'[1]6 - Income &amp; Expenditure'!H182</f>
        <v>51429.103597499983</v>
      </c>
      <c r="G58" s="59">
        <f>'[1]6 - Income &amp; Expenditure'!I182</f>
        <v>59143.469137124979</v>
      </c>
      <c r="I58" s="48"/>
      <c r="J58" s="74">
        <f t="shared" si="7"/>
        <v>0.60788294282828104</v>
      </c>
      <c r="K58" s="48" t="s">
        <v>75</v>
      </c>
      <c r="L58" s="4">
        <f t="shared" si="8"/>
        <v>0</v>
      </c>
      <c r="M58" s="75">
        <f t="shared" si="9"/>
        <v>-7925.2070000000022</v>
      </c>
      <c r="N58" s="4">
        <f t="shared" si="10"/>
        <v>0</v>
      </c>
    </row>
    <row r="59" spans="1:14" x14ac:dyDescent="0.25">
      <c r="A59" s="23" t="s">
        <v>76</v>
      </c>
      <c r="B59" s="83">
        <f>'[1]6 - Income &amp; Expenditure'!D187</f>
        <v>26880</v>
      </c>
      <c r="C59" s="83">
        <f>'[1]6 - Income &amp; Expenditure'!E187</f>
        <v>26880</v>
      </c>
      <c r="D59" s="83">
        <f>'[1]6 - Income &amp; Expenditure'!F187</f>
        <v>26880</v>
      </c>
      <c r="E59" s="83">
        <f>'[1]6 - Income &amp; Expenditure'!G187</f>
        <v>26880</v>
      </c>
      <c r="F59" s="83">
        <f>'[1]6 - Income &amp; Expenditure'!H187</f>
        <v>26880</v>
      </c>
      <c r="G59" s="59">
        <f>'[1]6 - Income &amp; Expenditure'!I187</f>
        <v>26880</v>
      </c>
      <c r="I59" s="48"/>
      <c r="J59" s="74">
        <f t="shared" si="7"/>
        <v>0</v>
      </c>
      <c r="K59" s="48"/>
      <c r="L59" s="4">
        <f t="shared" si="8"/>
        <v>0</v>
      </c>
      <c r="M59" s="75">
        <f t="shared" si="9"/>
        <v>0</v>
      </c>
      <c r="N59" s="4">
        <f t="shared" si="10"/>
        <v>0</v>
      </c>
    </row>
    <row r="60" spans="1:14" x14ac:dyDescent="0.25">
      <c r="A60" s="23" t="s">
        <v>77</v>
      </c>
      <c r="B60" s="83">
        <f>'[1]6 - Income &amp; Expenditure'!D209</f>
        <v>9334.61</v>
      </c>
      <c r="C60" s="83">
        <f>'[1]6 - Income &amp; Expenditure'!E209</f>
        <v>6900</v>
      </c>
      <c r="D60" s="83">
        <f>'[1]6 - Income &amp; Expenditure'!F209</f>
        <v>7218</v>
      </c>
      <c r="E60" s="83">
        <f>'[1]6 - Income &amp; Expenditure'!G209</f>
        <v>7551.36</v>
      </c>
      <c r="F60" s="83">
        <f>'[1]6 - Income &amp; Expenditure'!H209</f>
        <v>7900.837199999999</v>
      </c>
      <c r="G60" s="59">
        <f>'[1]6 - Income &amp; Expenditure'!I209</f>
        <v>8267.2264439999999</v>
      </c>
      <c r="I60" s="48"/>
      <c r="J60" s="74">
        <f t="shared" si="7"/>
        <v>-0.26081539560838646</v>
      </c>
      <c r="K60" s="48" t="s">
        <v>78</v>
      </c>
      <c r="L60" s="4">
        <f t="shared" si="8"/>
        <v>0</v>
      </c>
      <c r="M60" s="75">
        <f t="shared" si="9"/>
        <v>2434.6100000000006</v>
      </c>
      <c r="N60" s="4">
        <f t="shared" si="10"/>
        <v>0</v>
      </c>
    </row>
    <row r="61" spans="1:14" x14ac:dyDescent="0.25">
      <c r="A61" s="23" t="s">
        <v>79</v>
      </c>
      <c r="B61" s="83">
        <f>'[1]6 - Income &amp; Expenditure'!D241</f>
        <v>49335.340000000004</v>
      </c>
      <c r="C61" s="83">
        <f>'[1]6 - Income &amp; Expenditure'!E241</f>
        <v>58241.5</v>
      </c>
      <c r="D61" s="83">
        <f>'[1]6 - Income &amp; Expenditure'!F241</f>
        <v>47750</v>
      </c>
      <c r="E61" s="83">
        <f>'[1]6 - Income &amp; Expenditure'!G241</f>
        <v>49650</v>
      </c>
      <c r="F61" s="83">
        <f>'[1]6 - Income &amp; Expenditure'!H241</f>
        <v>56763.436516165631</v>
      </c>
      <c r="G61" s="59">
        <f>'[1]6 - Income &amp; Expenditure'!I241</f>
        <v>61215.386045039195</v>
      </c>
      <c r="I61" s="48"/>
      <c r="J61" s="74">
        <f t="shared" si="7"/>
        <v>0.18052292737822412</v>
      </c>
      <c r="K61" s="48"/>
      <c r="L61" s="4">
        <f t="shared" si="8"/>
        <v>0</v>
      </c>
      <c r="M61" s="75">
        <f t="shared" si="9"/>
        <v>-8906.1599999999962</v>
      </c>
      <c r="N61" s="4">
        <f t="shared" si="10"/>
        <v>0</v>
      </c>
    </row>
    <row r="62" spans="1:14" x14ac:dyDescent="0.25">
      <c r="A62" s="23" t="s">
        <v>80</v>
      </c>
      <c r="B62" s="83">
        <f>'[1]6 - Income &amp; Expenditure'!D248</f>
        <v>25175.08</v>
      </c>
      <c r="C62" s="83">
        <f>'[1]6 - Income &amp; Expenditure'!E248</f>
        <v>26500</v>
      </c>
      <c r="D62" s="83">
        <f>'[1]6 - Income &amp; Expenditure'!F248</f>
        <v>27675</v>
      </c>
      <c r="E62" s="83">
        <f>'[1]6 - Income &amp; Expenditure'!G248</f>
        <v>28908.75</v>
      </c>
      <c r="F62" s="83">
        <f>'[1]6 - Income &amp; Expenditure'!H248</f>
        <v>30204.1875</v>
      </c>
      <c r="G62" s="59">
        <f>'[1]6 - Income &amp; Expenditure'!I248</f>
        <v>31564.396875000002</v>
      </c>
      <c r="I62" s="48"/>
      <c r="J62" s="74">
        <f t="shared" si="7"/>
        <v>5.2628233951987367E-2</v>
      </c>
      <c r="K62" s="48"/>
      <c r="L62" s="4">
        <f t="shared" si="8"/>
        <v>0</v>
      </c>
      <c r="M62" s="75">
        <f t="shared" si="9"/>
        <v>-1324.9199999999983</v>
      </c>
      <c r="N62" s="4">
        <f t="shared" si="10"/>
        <v>0</v>
      </c>
    </row>
    <row r="63" spans="1:14" x14ac:dyDescent="0.25">
      <c r="A63" s="23" t="s">
        <v>81</v>
      </c>
      <c r="B63" s="83">
        <f>'[1]6 - Income &amp; Expenditure'!D254</f>
        <v>0</v>
      </c>
      <c r="C63" s="83">
        <f>'[1]6 - Income &amp; Expenditure'!E254</f>
        <v>0</v>
      </c>
      <c r="D63" s="83">
        <f>'[1]6 - Income &amp; Expenditure'!F254</f>
        <v>0</v>
      </c>
      <c r="E63" s="83">
        <f>'[1]6 - Income &amp; Expenditure'!G254</f>
        <v>0</v>
      </c>
      <c r="F63" s="83">
        <f>'[1]6 - Income &amp; Expenditure'!H254</f>
        <v>0</v>
      </c>
      <c r="G63" s="59">
        <f>'[1]6 - Income &amp; Expenditure'!I254</f>
        <v>0</v>
      </c>
      <c r="I63" s="48"/>
      <c r="J63" s="74">
        <f t="shared" si="7"/>
        <v>0</v>
      </c>
      <c r="K63" s="48"/>
      <c r="L63" s="4">
        <f t="shared" si="8"/>
        <v>0</v>
      </c>
      <c r="M63" s="75">
        <f t="shared" si="9"/>
        <v>0</v>
      </c>
      <c r="N63" s="4">
        <f t="shared" si="10"/>
        <v>0</v>
      </c>
    </row>
    <row r="64" spans="1:14" x14ac:dyDescent="0.25">
      <c r="A64" s="23" t="s">
        <v>82</v>
      </c>
      <c r="B64" s="83">
        <f>'[1]6 - Income &amp; Expenditure'!D274</f>
        <v>4959.17</v>
      </c>
      <c r="C64" s="83">
        <f>'[1]6 - Income &amp; Expenditure'!E274</f>
        <v>4004</v>
      </c>
      <c r="D64" s="83">
        <f>'[1]6 - Income &amp; Expenditure'!F274</f>
        <v>3734.2000000000003</v>
      </c>
      <c r="E64" s="83">
        <f>'[1]6 - Income &amp; Expenditure'!G274</f>
        <v>3870.9100000000008</v>
      </c>
      <c r="F64" s="83">
        <f>'[1]6 - Income &amp; Expenditure'!H274</f>
        <v>4014.4555000000005</v>
      </c>
      <c r="G64" s="59">
        <f>'[1]6 - Income &amp; Expenditure'!I274</f>
        <v>4165.1782750000002</v>
      </c>
      <c r="I64" s="48"/>
      <c r="J64" s="74">
        <f t="shared" si="7"/>
        <v>-0.19260682735215773</v>
      </c>
      <c r="K64" s="48"/>
      <c r="L64" s="4">
        <f t="shared" si="8"/>
        <v>0</v>
      </c>
      <c r="M64" s="75">
        <f t="shared" si="9"/>
        <v>955.17000000000007</v>
      </c>
      <c r="N64" s="4">
        <f t="shared" si="10"/>
        <v>0</v>
      </c>
    </row>
    <row r="65" spans="1:14" x14ac:dyDescent="0.25">
      <c r="A65" s="23" t="s">
        <v>83</v>
      </c>
      <c r="B65" s="83">
        <f>'[1]6 - Income &amp; Expenditure'!D283</f>
        <v>12562.15</v>
      </c>
      <c r="C65" s="83">
        <f>'[1]6 - Income &amp; Expenditure'!E283</f>
        <v>10954.380000000001</v>
      </c>
      <c r="D65" s="83">
        <f>'[1]6 - Income &amp; Expenditure'!F283</f>
        <v>12049.818000000001</v>
      </c>
      <c r="E65" s="83">
        <f>'[1]6 - Income &amp; Expenditure'!G283</f>
        <v>13254.799800000001</v>
      </c>
      <c r="F65" s="83">
        <f>'[1]6 - Income &amp; Expenditure'!H283</f>
        <v>14580.279780000004</v>
      </c>
      <c r="G65" s="59">
        <f>'[1]6 - Income &amp; Expenditure'!I283</f>
        <v>16038.307758000006</v>
      </c>
      <c r="I65" s="48"/>
      <c r="J65" s="74">
        <f t="shared" si="7"/>
        <v>-0.12798525730070082</v>
      </c>
      <c r="K65" s="48"/>
      <c r="L65" s="4">
        <f t="shared" si="8"/>
        <v>0</v>
      </c>
      <c r="M65" s="75">
        <f t="shared" si="9"/>
        <v>1607.7699999999986</v>
      </c>
      <c r="N65" s="4">
        <f t="shared" si="10"/>
        <v>0</v>
      </c>
    </row>
    <row r="66" spans="1:14" x14ac:dyDescent="0.25">
      <c r="A66" s="23" t="s">
        <v>84</v>
      </c>
      <c r="B66" s="83">
        <f>'[1]6 - Income &amp; Expenditure'!D297</f>
        <v>4008.75</v>
      </c>
      <c r="C66" s="83">
        <f>'[1]6 - Income &amp; Expenditure'!E297</f>
        <v>4845.25</v>
      </c>
      <c r="D66" s="83">
        <f>'[1]6 - Income &amp; Expenditure'!F297</f>
        <v>5782.5124999999998</v>
      </c>
      <c r="E66" s="83">
        <f>'[1]6 - Income &amp; Expenditure'!G297</f>
        <v>5331.6381250000004</v>
      </c>
      <c r="F66" s="83">
        <f>'[1]6 - Income &amp; Expenditure'!H297</f>
        <v>6293.2200312500008</v>
      </c>
      <c r="G66" s="59">
        <f>'[1]6 - Income &amp; Expenditure'!I297</f>
        <v>5867.881032812501</v>
      </c>
      <c r="I66" s="48"/>
      <c r="J66" s="74">
        <f t="shared" si="7"/>
        <v>0.20866853757405676</v>
      </c>
      <c r="K66" s="48"/>
      <c r="L66" s="4">
        <f t="shared" si="8"/>
        <v>0</v>
      </c>
      <c r="M66" s="75">
        <f t="shared" si="9"/>
        <v>-836.5</v>
      </c>
      <c r="N66" s="4">
        <f t="shared" si="10"/>
        <v>0</v>
      </c>
    </row>
    <row r="67" spans="1:14" x14ac:dyDescent="0.25">
      <c r="A67" s="23" t="s">
        <v>85</v>
      </c>
      <c r="B67" s="83">
        <f>'[1]6 - Income &amp; Expenditure'!D315</f>
        <v>46457.29</v>
      </c>
      <c r="C67" s="83">
        <f>'[1]6 - Income &amp; Expenditure'!E315</f>
        <v>40530</v>
      </c>
      <c r="D67" s="83">
        <f>'[1]6 - Income &amp; Expenditure'!F315</f>
        <v>29500</v>
      </c>
      <c r="E67" s="83">
        <f>'[1]6 - Income &amp; Expenditure'!G315</f>
        <v>29500</v>
      </c>
      <c r="F67" s="83">
        <f>'[1]6 - Income &amp; Expenditure'!H315</f>
        <v>29500</v>
      </c>
      <c r="G67" s="59">
        <f>'[1]6 - Income &amp; Expenditure'!I315</f>
        <v>29500</v>
      </c>
      <c r="I67" s="48"/>
      <c r="J67" s="74">
        <f t="shared" si="7"/>
        <v>-0.1275857890117999</v>
      </c>
      <c r="K67" s="48" t="s">
        <v>86</v>
      </c>
      <c r="L67" s="4">
        <f t="shared" si="8"/>
        <v>0</v>
      </c>
      <c r="M67" s="75">
        <f t="shared" si="9"/>
        <v>5927.2900000000009</v>
      </c>
      <c r="N67" s="4">
        <f t="shared" si="10"/>
        <v>0</v>
      </c>
    </row>
    <row r="68" spans="1:14" x14ac:dyDescent="0.25">
      <c r="A68" s="23" t="s">
        <v>87</v>
      </c>
      <c r="B68" s="83">
        <f>'[1]6 - Income &amp; Expenditure'!D320</f>
        <v>37663.89</v>
      </c>
      <c r="C68" s="83">
        <f>'[1]6 - Income &amp; Expenditure'!E320</f>
        <v>38000</v>
      </c>
      <c r="D68" s="83">
        <f>'[1]6 - Income &amp; Expenditure'!F320</f>
        <v>12000</v>
      </c>
      <c r="E68" s="83">
        <f>'[1]6 - Income &amp; Expenditure'!G320</f>
        <v>12000</v>
      </c>
      <c r="F68" s="83">
        <f>'[1]6 - Income &amp; Expenditure'!H320</f>
        <v>12000</v>
      </c>
      <c r="G68" s="59">
        <f>'[1]6 - Income &amp; Expenditure'!I320</f>
        <v>12000</v>
      </c>
      <c r="I68" s="48"/>
      <c r="J68" s="74">
        <f t="shared" si="7"/>
        <v>8.9239321801332944E-3</v>
      </c>
      <c r="K68" s="48" t="s">
        <v>88</v>
      </c>
      <c r="L68" s="4">
        <f t="shared" si="8"/>
        <v>0</v>
      </c>
      <c r="M68" s="75">
        <f t="shared" si="9"/>
        <v>-336.11000000000058</v>
      </c>
      <c r="N68" s="4">
        <f t="shared" si="10"/>
        <v>0</v>
      </c>
    </row>
    <row r="69" spans="1:14" x14ac:dyDescent="0.25">
      <c r="A69" s="23" t="s">
        <v>89</v>
      </c>
      <c r="B69" s="83">
        <f>'[1]6 - Income &amp; Expenditure'!D332</f>
        <v>3917.5</v>
      </c>
      <c r="C69" s="83">
        <f>'[1]6 - Income &amp; Expenditure'!E332</f>
        <v>0</v>
      </c>
      <c r="D69" s="83">
        <f>'[1]6 - Income &amp; Expenditure'!F332</f>
        <v>2000</v>
      </c>
      <c r="E69" s="83">
        <f>'[1]6 - Income &amp; Expenditure'!G332</f>
        <v>2000</v>
      </c>
      <c r="F69" s="83">
        <f>'[1]6 - Income &amp; Expenditure'!H332</f>
        <v>2000</v>
      </c>
      <c r="G69" s="59">
        <f>'[1]6 - Income &amp; Expenditure'!I332</f>
        <v>2000</v>
      </c>
      <c r="I69" s="48"/>
      <c r="J69" s="74">
        <f t="shared" si="7"/>
        <v>-1</v>
      </c>
      <c r="K69" s="48"/>
      <c r="L69" s="4">
        <f t="shared" si="8"/>
        <v>1</v>
      </c>
      <c r="M69" s="75">
        <f t="shared" si="9"/>
        <v>3917.5</v>
      </c>
      <c r="N69" s="4">
        <f t="shared" si="10"/>
        <v>0</v>
      </c>
    </row>
    <row r="70" spans="1:14" x14ac:dyDescent="0.25">
      <c r="A70" s="23" t="s">
        <v>90</v>
      </c>
      <c r="B70" s="83">
        <f>'[1]6 - Income &amp; Expenditure'!D349</f>
        <v>16883.48</v>
      </c>
      <c r="C70" s="83">
        <f>'[1]6 - Income &amp; Expenditure'!E349</f>
        <v>15534.94</v>
      </c>
      <c r="D70" s="83">
        <f>'[1]6 - Income &amp; Expenditure'!F349</f>
        <v>15635.638800000001</v>
      </c>
      <c r="E70" s="83">
        <f>'[1]6 - Income &amp; Expenditure'!G349</f>
        <v>15996.351576000001</v>
      </c>
      <c r="F70" s="83">
        <f>'[1]6 - Income &amp; Expenditure'!H349</f>
        <v>16367.42860752</v>
      </c>
      <c r="G70" s="59">
        <f>'[1]6 - Income &amp; Expenditure'!I349</f>
        <v>16749.234679670401</v>
      </c>
      <c r="I70" s="48"/>
      <c r="J70" s="74">
        <f t="shared" si="7"/>
        <v>-7.9873343647162739E-2</v>
      </c>
      <c r="K70" s="48"/>
      <c r="L70" s="4">
        <f t="shared" si="8"/>
        <v>0</v>
      </c>
      <c r="M70" s="75">
        <f t="shared" si="9"/>
        <v>1348.5399999999991</v>
      </c>
      <c r="N70" s="4">
        <f t="shared" si="10"/>
        <v>0</v>
      </c>
    </row>
    <row r="71" spans="1:14" x14ac:dyDescent="0.25">
      <c r="A71" s="23" t="s">
        <v>91</v>
      </c>
      <c r="B71" s="83">
        <f>'[1]6 - Income &amp; Expenditure'!D355</f>
        <v>0</v>
      </c>
      <c r="C71" s="83">
        <f>'[1]6 - Income &amp; Expenditure'!E355</f>
        <v>0</v>
      </c>
      <c r="D71" s="83">
        <f>'[1]6 - Income &amp; Expenditure'!F355</f>
        <v>0</v>
      </c>
      <c r="E71" s="83">
        <f>'[1]6 - Income &amp; Expenditure'!G355</f>
        <v>0</v>
      </c>
      <c r="F71" s="83">
        <f>'[1]6 - Income &amp; Expenditure'!H355</f>
        <v>0</v>
      </c>
      <c r="G71" s="59">
        <f>'[1]6 - Income &amp; Expenditure'!I355</f>
        <v>0</v>
      </c>
      <c r="I71" s="48"/>
      <c r="J71" s="74">
        <f t="shared" si="7"/>
        <v>0</v>
      </c>
      <c r="K71" s="48"/>
      <c r="L71" s="4">
        <f t="shared" si="8"/>
        <v>0</v>
      </c>
      <c r="M71" s="75">
        <f t="shared" si="9"/>
        <v>0</v>
      </c>
      <c r="N71" s="4">
        <f t="shared" si="10"/>
        <v>0</v>
      </c>
    </row>
    <row r="72" spans="1:14" x14ac:dyDescent="0.25">
      <c r="A72" s="23" t="s">
        <v>92</v>
      </c>
      <c r="B72" s="83">
        <f>'[1]6 - Income &amp; Expenditure'!D360</f>
        <v>0</v>
      </c>
      <c r="C72" s="83">
        <f>'[1]6 - Income &amp; Expenditure'!E360</f>
        <v>0</v>
      </c>
      <c r="D72" s="83">
        <f>'[1]6 - Income &amp; Expenditure'!F360</f>
        <v>0</v>
      </c>
      <c r="E72" s="83">
        <f>'[1]6 - Income &amp; Expenditure'!G360</f>
        <v>0</v>
      </c>
      <c r="F72" s="83">
        <f>'[1]6 - Income &amp; Expenditure'!H360</f>
        <v>0</v>
      </c>
      <c r="G72" s="59">
        <f>'[1]6 - Income &amp; Expenditure'!I360</f>
        <v>0</v>
      </c>
      <c r="I72" s="48"/>
      <c r="J72" s="74">
        <f t="shared" si="7"/>
        <v>0</v>
      </c>
      <c r="K72" s="48"/>
      <c r="L72" s="4">
        <f t="shared" si="8"/>
        <v>0</v>
      </c>
      <c r="M72" s="75">
        <f t="shared" si="9"/>
        <v>0</v>
      </c>
      <c r="N72" s="4">
        <f t="shared" si="10"/>
        <v>0</v>
      </c>
    </row>
    <row r="73" spans="1:14" x14ac:dyDescent="0.25">
      <c r="A73" s="23" t="s">
        <v>93</v>
      </c>
      <c r="B73" s="83">
        <f>'[1]6 - Income &amp; Expenditure'!D366</f>
        <v>0</v>
      </c>
      <c r="C73" s="83">
        <f>'[1]6 - Income &amp; Expenditure'!E366</f>
        <v>0</v>
      </c>
      <c r="D73" s="83">
        <f>'[1]6 - Income &amp; Expenditure'!F366</f>
        <v>0</v>
      </c>
      <c r="E73" s="83">
        <f>'[1]6 - Income &amp; Expenditure'!G366</f>
        <v>0</v>
      </c>
      <c r="F73" s="83">
        <f>'[1]6 - Income &amp; Expenditure'!H366</f>
        <v>0</v>
      </c>
      <c r="G73" s="59">
        <f>'[1]6 - Income &amp; Expenditure'!I366</f>
        <v>0</v>
      </c>
      <c r="I73" s="48"/>
      <c r="J73" s="74">
        <f t="shared" si="7"/>
        <v>0</v>
      </c>
      <c r="K73" s="48"/>
      <c r="L73" s="4">
        <f t="shared" si="8"/>
        <v>0</v>
      </c>
      <c r="M73" s="75">
        <f t="shared" si="9"/>
        <v>0</v>
      </c>
      <c r="N73" s="4">
        <f t="shared" si="10"/>
        <v>0</v>
      </c>
    </row>
    <row r="74" spans="1:14" x14ac:dyDescent="0.25">
      <c r="A74" s="76" t="s">
        <v>94</v>
      </c>
      <c r="B74" s="87">
        <f t="shared" ref="B74:G74" si="11">SUM(B43:B73)</f>
        <v>1482446.71</v>
      </c>
      <c r="C74" s="88">
        <f t="shared" si="11"/>
        <v>1571396.8959999997</v>
      </c>
      <c r="D74" s="87">
        <f t="shared" si="11"/>
        <v>1587500.0895795473</v>
      </c>
      <c r="E74" s="87">
        <f t="shared" si="11"/>
        <v>1621407.6191494393</v>
      </c>
      <c r="F74" s="87">
        <f t="shared" si="11"/>
        <v>1674530.797884176</v>
      </c>
      <c r="G74" s="89">
        <f t="shared" si="11"/>
        <v>1727544.9789153743</v>
      </c>
      <c r="I74" s="48"/>
    </row>
    <row r="75" spans="1:14" x14ac:dyDescent="0.25">
      <c r="A75" s="23"/>
      <c r="B75" s="90"/>
      <c r="C75" s="90"/>
      <c r="D75" s="90"/>
      <c r="E75" s="90"/>
      <c r="F75" s="90"/>
      <c r="G75" s="91"/>
      <c r="I75" s="48"/>
      <c r="L75" s="4">
        <f>SUM(L25:L36,L43:L73)</f>
        <v>5</v>
      </c>
      <c r="N75" s="4">
        <f>SUM(N25:N36,N43:N73)</f>
        <v>0</v>
      </c>
    </row>
    <row r="76" spans="1:14" x14ac:dyDescent="0.25">
      <c r="A76" s="23" t="s">
        <v>95</v>
      </c>
      <c r="B76" s="92">
        <f t="shared" ref="B76:G76" si="12">B74+B37</f>
        <v>1333148.45</v>
      </c>
      <c r="C76" s="92">
        <f t="shared" si="12"/>
        <v>1350234.2659999998</v>
      </c>
      <c r="D76" s="92">
        <f t="shared" si="12"/>
        <v>1335782.7095795474</v>
      </c>
      <c r="E76" s="92">
        <f t="shared" si="12"/>
        <v>1357130.4871494393</v>
      </c>
      <c r="F76" s="92">
        <f t="shared" si="12"/>
        <v>1461226.7406841761</v>
      </c>
      <c r="G76" s="93">
        <f t="shared" si="12"/>
        <v>1517961.9909953743</v>
      </c>
      <c r="I76" s="48"/>
    </row>
    <row r="77" spans="1:14" x14ac:dyDescent="0.25">
      <c r="A77" s="23"/>
      <c r="B77" s="73"/>
      <c r="C77" s="90"/>
      <c r="D77" s="90"/>
      <c r="E77" s="90"/>
      <c r="F77" s="90"/>
      <c r="G77" s="91"/>
      <c r="I77" s="48"/>
    </row>
    <row r="78" spans="1:14" ht="13.8" thickBot="1" x14ac:dyDescent="0.3">
      <c r="A78" s="32" t="s">
        <v>96</v>
      </c>
      <c r="B78" s="94">
        <f t="shared" ref="B78:G78" si="13">-(B19-B76)</f>
        <v>1084.4499999999534</v>
      </c>
      <c r="C78" s="95">
        <f t="shared" si="13"/>
        <v>-14772.734000000171</v>
      </c>
      <c r="D78" s="94">
        <f t="shared" si="13"/>
        <v>-59929.951213550987</v>
      </c>
      <c r="E78" s="94">
        <f t="shared" si="13"/>
        <v>-49103.223322375678</v>
      </c>
      <c r="F78" s="94">
        <f t="shared" si="13"/>
        <v>52624.127162626712</v>
      </c>
      <c r="G78" s="96">
        <f t="shared" si="13"/>
        <v>94598.956721941475</v>
      </c>
      <c r="H78" s="4" t="s">
        <v>25</v>
      </c>
      <c r="I78" s="48"/>
    </row>
    <row r="79" spans="1:14" x14ac:dyDescent="0.25">
      <c r="A79" s="23"/>
      <c r="B79" s="53"/>
      <c r="C79" s="54"/>
      <c r="D79" s="54"/>
      <c r="E79" s="54"/>
      <c r="F79" s="54"/>
      <c r="G79" s="55"/>
      <c r="I79" s="48"/>
    </row>
    <row r="80" spans="1:14" ht="13.8" thickBot="1" x14ac:dyDescent="0.3">
      <c r="A80" s="42" t="s">
        <v>97</v>
      </c>
      <c r="B80" s="94">
        <f t="shared" ref="B80:G80" si="14">-(B21-B76)</f>
        <v>-61795.550000000047</v>
      </c>
      <c r="C80" s="95">
        <f t="shared" si="14"/>
        <v>-76568.284000000218</v>
      </c>
      <c r="D80" s="94">
        <f t="shared" si="14"/>
        <v>-136498.2352135512</v>
      </c>
      <c r="E80" s="94">
        <f t="shared" si="14"/>
        <v>-185601.45853592688</v>
      </c>
      <c r="F80" s="94">
        <f t="shared" si="14"/>
        <v>-132977.33137330017</v>
      </c>
      <c r="G80" s="96">
        <f t="shared" si="14"/>
        <v>-38378.374651358696</v>
      </c>
      <c r="H80" s="4" t="s">
        <v>25</v>
      </c>
      <c r="I80" s="48"/>
    </row>
    <row r="81" spans="1:9" x14ac:dyDescent="0.25">
      <c r="A81" s="97" t="s">
        <v>98</v>
      </c>
      <c r="B81" s="50"/>
      <c r="C81" s="98">
        <f>-SUM('[1]3b - Schools Block'!C29-'[1]6 - Income &amp; Expenditure'!E374-'[1]6 - Income &amp; Expenditure'!E385)*8%</f>
        <v>-120833.33039999999</v>
      </c>
      <c r="D81" s="98">
        <f>-SUM('[1]3b - Schools Block'!D29-'[1]6 - Income &amp; Expenditure'!F374-'[1]6 - Income &amp; Expenditure'!F385)*8%</f>
        <v>-129712.61766344788</v>
      </c>
      <c r="E81" s="98">
        <f>-SUM('[1]3b - Schools Block'!E29-'[1]6 - Income &amp; Expenditure'!G374-'[1]6 - Income &amp; Expenditure'!G385)*8%</f>
        <v>-131589.70323774521</v>
      </c>
      <c r="F81" s="98">
        <f>-SUM('[1]3b - Schools Block'!F29-'[1]6 - Income &amp; Expenditure'!H374-'[1]6 - Income &amp; Expenditure'!H385)*8%</f>
        <v>-127609.05308172396</v>
      </c>
      <c r="G81" s="99">
        <f>-SUM('[1]3b - Schools Block'!G29-'[1]6 - Income &amp; Expenditure'!I374-'[1]6 - Income &amp; Expenditure'!I385)*8%</f>
        <v>-128516.65314187462</v>
      </c>
      <c r="I81" s="48"/>
    </row>
    <row r="82" spans="1:9" ht="13.8" thickBot="1" x14ac:dyDescent="0.3">
      <c r="A82" s="100" t="s">
        <v>99</v>
      </c>
      <c r="B82" s="33"/>
      <c r="C82" s="101">
        <f>-SUM('[1]3b - Schools Block'!C29-'[1]6 - Income &amp; Expenditure'!E374-'[1]6 - Income &amp; Expenditure'!E379-'[1]6 - Income &amp; Expenditure'!E385)*5%</f>
        <v>-75520.8315</v>
      </c>
      <c r="D82" s="101">
        <f>-SUM('[1]3b - Schools Block'!D29-'[1]6 - Income &amp; Expenditure'!F374-'[1]6 - Income &amp; Expenditure'!F379-'[1]6 - Income &amp; Expenditure'!F385)*5%</f>
        <v>-81070.386039654928</v>
      </c>
      <c r="E82" s="101">
        <f>-SUM('[1]3b - Schools Block'!E29-'[1]6 - Income &amp; Expenditure'!G374-'[1]6 - Income &amp; Expenditure'!G379-'[1]6 - Income &amp; Expenditure'!G385)*5%</f>
        <v>-82243.564523590758</v>
      </c>
      <c r="F82" s="101">
        <f>-SUM('[1]3b - Schools Block'!F29-'[1]6 - Income &amp; Expenditure'!H374-'[1]6 - Income &amp; Expenditure'!H379-'[1]6 - Income &amp; Expenditure'!H385)*5%</f>
        <v>-79755.658176077472</v>
      </c>
      <c r="G82" s="102">
        <f>-SUM('[1]3b - Schools Block'!G29-'[1]6 - Income &amp; Expenditure'!I374-'[1]6 - Income &amp; Expenditure'!I379-'[1]6 - Income &amp; Expenditure'!I385)*5%</f>
        <v>-80322.908213671646</v>
      </c>
      <c r="I82" s="48"/>
    </row>
    <row r="83" spans="1:9" ht="13.8" thickBot="1" x14ac:dyDescent="0.3">
      <c r="C83" s="103"/>
      <c r="I83" s="48"/>
    </row>
    <row r="84" spans="1:9" x14ac:dyDescent="0.25">
      <c r="A84" s="49" t="s">
        <v>100</v>
      </c>
      <c r="B84" s="104" t="s">
        <v>21</v>
      </c>
      <c r="C84" s="104" t="s">
        <v>21</v>
      </c>
      <c r="D84" s="104" t="s">
        <v>21</v>
      </c>
      <c r="E84" s="104" t="s">
        <v>21</v>
      </c>
      <c r="F84" s="104" t="s">
        <v>21</v>
      </c>
      <c r="G84" s="105" t="s">
        <v>21</v>
      </c>
      <c r="I84" s="48"/>
    </row>
    <row r="85" spans="1:9" x14ac:dyDescent="0.25">
      <c r="A85" s="106"/>
      <c r="B85" s="107"/>
      <c r="C85" s="73"/>
      <c r="D85" s="73"/>
      <c r="E85" s="73"/>
      <c r="F85" s="73"/>
      <c r="G85" s="80"/>
      <c r="I85" s="48"/>
    </row>
    <row r="86" spans="1:9" x14ac:dyDescent="0.25">
      <c r="A86" s="108" t="s">
        <v>30</v>
      </c>
      <c r="B86" s="109"/>
      <c r="C86" s="73"/>
      <c r="D86" s="73"/>
      <c r="E86" s="73"/>
      <c r="F86" s="73"/>
      <c r="G86" s="80"/>
      <c r="I86" s="48"/>
    </row>
    <row r="87" spans="1:9" x14ac:dyDescent="0.25">
      <c r="A87" s="110" t="s">
        <v>101</v>
      </c>
      <c r="B87" s="73">
        <f>'[1]7 - Pupil Premium FSM'!F13</f>
        <v>-4235</v>
      </c>
      <c r="C87" s="73">
        <f>'[1]7 - Pupil Premium FSM'!G13</f>
        <v>-11512.759999999995</v>
      </c>
      <c r="D87" s="73">
        <f>'[1]7 - Pupil Premium FSM'!H13</f>
        <v>-9496.5749999999971</v>
      </c>
      <c r="E87" s="73">
        <f>'[1]7 - Pupil Premium FSM'!I13</f>
        <v>-6645.9378546917869</v>
      </c>
      <c r="F87" s="73">
        <f>'[1]7 - Pupil Premium FSM'!J13</f>
        <v>-1220.2955125017616</v>
      </c>
      <c r="G87" s="80">
        <f>'[1]7 - Pupil Premium FSM'!K13</f>
        <v>0</v>
      </c>
      <c r="I87" s="48"/>
    </row>
    <row r="88" spans="1:9" x14ac:dyDescent="0.25">
      <c r="A88" s="110" t="s">
        <v>102</v>
      </c>
      <c r="B88" s="58">
        <f>'[1]7 - Pupil Premium FSM'!F14</f>
        <v>-99530</v>
      </c>
      <c r="C88" s="58">
        <f>'[1]7 - Pupil Premium FSM'!G14</f>
        <v>-112185</v>
      </c>
      <c r="D88" s="58">
        <f>'[1]7 - Pupil Premium FSM'!H14</f>
        <v>-112185</v>
      </c>
      <c r="E88" s="58">
        <f>'[1]7 - Pupil Premium FSM'!I14</f>
        <v>-112185</v>
      </c>
      <c r="F88" s="58">
        <f>'[1]7 - Pupil Premium FSM'!J14</f>
        <v>-112185</v>
      </c>
      <c r="G88" s="80">
        <f>'[1]7 - Pupil Premium FSM'!K14</f>
        <v>-112185</v>
      </c>
      <c r="I88" s="48"/>
    </row>
    <row r="89" spans="1:9" x14ac:dyDescent="0.25">
      <c r="A89" s="110" t="s">
        <v>103</v>
      </c>
      <c r="B89" s="111">
        <f t="shared" ref="B89:G89" si="15">SUM(B87:B88)</f>
        <v>-103765</v>
      </c>
      <c r="C89" s="111">
        <f t="shared" si="15"/>
        <v>-123697.76</v>
      </c>
      <c r="D89" s="111">
        <f t="shared" si="15"/>
        <v>-121681.575</v>
      </c>
      <c r="E89" s="111">
        <f t="shared" si="15"/>
        <v>-118830.93785469179</v>
      </c>
      <c r="F89" s="111">
        <f t="shared" si="15"/>
        <v>-113405.29551250176</v>
      </c>
      <c r="G89" s="112">
        <f t="shared" si="15"/>
        <v>-112185</v>
      </c>
      <c r="I89" s="48"/>
    </row>
    <row r="90" spans="1:9" x14ac:dyDescent="0.25">
      <c r="A90" s="110"/>
      <c r="B90" s="113"/>
      <c r="C90" s="113"/>
      <c r="D90" s="113"/>
      <c r="E90" s="113"/>
      <c r="F90" s="113"/>
      <c r="G90" s="114"/>
      <c r="H90" s="48"/>
      <c r="I90" s="48"/>
    </row>
    <row r="91" spans="1:9" x14ac:dyDescent="0.25">
      <c r="A91" s="108" t="s">
        <v>53</v>
      </c>
      <c r="B91" s="113"/>
      <c r="C91" s="113"/>
      <c r="D91" s="113"/>
      <c r="E91" s="113"/>
      <c r="F91" s="113"/>
      <c r="G91" s="114"/>
      <c r="H91" s="48"/>
      <c r="I91" s="48"/>
    </row>
    <row r="92" spans="1:9" x14ac:dyDescent="0.25">
      <c r="A92" s="110" t="s">
        <v>102</v>
      </c>
      <c r="B92" s="58">
        <f>'[1]7 - Pupil Premium FSM'!F357</f>
        <v>92252.24</v>
      </c>
      <c r="C92" s="58">
        <f>'[1]7 - Pupil Premium FSM'!G357</f>
        <v>114201.185</v>
      </c>
      <c r="D92" s="58">
        <f>'[1]7 - Pupil Premium FSM'!H357</f>
        <v>115035.63714530821</v>
      </c>
      <c r="E92" s="58">
        <f>'[1]7 - Pupil Premium FSM'!I357</f>
        <v>117610.64234219003</v>
      </c>
      <c r="F92" s="58">
        <f>'[1]7 - Pupil Premium FSM'!J357</f>
        <v>120518.73202866739</v>
      </c>
      <c r="G92" s="115">
        <f>'[1]7 - Pupil Premium FSM'!K357</f>
        <v>123110.13166289362</v>
      </c>
      <c r="H92" s="48"/>
      <c r="I92" s="48"/>
    </row>
    <row r="93" spans="1:9" x14ac:dyDescent="0.25">
      <c r="A93" s="110" t="s">
        <v>104</v>
      </c>
      <c r="B93" s="58">
        <f>'[1]7 - Pupil Premium FSM'!F360</f>
        <v>0</v>
      </c>
      <c r="C93" s="58">
        <f>'[1]7 - Pupil Premium FSM'!G360</f>
        <v>0</v>
      </c>
      <c r="D93" s="58">
        <f>'[1]7 - Pupil Premium FSM'!H360</f>
        <v>0</v>
      </c>
      <c r="E93" s="58">
        <f>'[1]7 - Pupil Premium FSM'!I360</f>
        <v>0</v>
      </c>
      <c r="F93" s="58">
        <f>'[1]7 - Pupil Premium FSM'!J360</f>
        <v>-7113.4365161656315</v>
      </c>
      <c r="G93" s="115">
        <f>'[1]7 - Pupil Premium FSM'!K360</f>
        <v>-10925.131662893618</v>
      </c>
      <c r="H93" s="48"/>
      <c r="I93" s="48"/>
    </row>
    <row r="94" spans="1:9" x14ac:dyDescent="0.25">
      <c r="A94" s="110"/>
      <c r="B94" s="58"/>
      <c r="C94" s="58"/>
      <c r="D94" s="58"/>
      <c r="E94" s="58"/>
      <c r="F94" s="58"/>
      <c r="G94" s="115"/>
      <c r="H94" s="48"/>
      <c r="I94" s="48"/>
    </row>
    <row r="95" spans="1:9" ht="13.8" thickBot="1" x14ac:dyDescent="0.3">
      <c r="A95" s="116" t="s">
        <v>105</v>
      </c>
      <c r="B95" s="94">
        <f>'[1]7 - Pupil Premium FSM'!F361</f>
        <v>-11512.759999999995</v>
      </c>
      <c r="C95" s="95">
        <f>'[1]7 - Pupil Premium FSM'!G361</f>
        <v>-9496.5749999999971</v>
      </c>
      <c r="D95" s="94">
        <f>'[1]7 - Pupil Premium FSM'!H361</f>
        <v>-6645.9378546917869</v>
      </c>
      <c r="E95" s="94">
        <f>'[1]7 - Pupil Premium FSM'!I361</f>
        <v>-1220.2955125017616</v>
      </c>
      <c r="F95" s="94">
        <f>'[1]7 - Pupil Premium FSM'!J361</f>
        <v>0</v>
      </c>
      <c r="G95" s="96">
        <f>'[1]7 - Pupil Premium FSM'!K361</f>
        <v>0</v>
      </c>
      <c r="H95" s="48" t="s">
        <v>25</v>
      </c>
      <c r="I95" s="48"/>
    </row>
    <row r="96" spans="1:9" ht="13.8" thickBot="1" x14ac:dyDescent="0.3">
      <c r="A96" s="117"/>
      <c r="B96" s="118"/>
      <c r="C96" s="118"/>
      <c r="D96" s="118"/>
      <c r="E96" s="118"/>
      <c r="F96" s="118"/>
      <c r="G96" s="118"/>
      <c r="H96" s="48"/>
      <c r="I96" s="48"/>
    </row>
    <row r="97" spans="1:9" x14ac:dyDescent="0.25">
      <c r="A97" s="49" t="s">
        <v>106</v>
      </c>
      <c r="B97" s="104" t="s">
        <v>21</v>
      </c>
      <c r="C97" s="104" t="s">
        <v>21</v>
      </c>
      <c r="D97" s="104" t="s">
        <v>21</v>
      </c>
      <c r="E97" s="104" t="s">
        <v>21</v>
      </c>
      <c r="F97" s="104" t="s">
        <v>21</v>
      </c>
      <c r="G97" s="105" t="s">
        <v>21</v>
      </c>
      <c r="H97" s="48"/>
      <c r="I97" s="48"/>
    </row>
    <row r="98" spans="1:9" x14ac:dyDescent="0.25">
      <c r="A98" s="106"/>
      <c r="B98" s="107"/>
      <c r="C98" s="73"/>
      <c r="D98" s="73"/>
      <c r="E98" s="73"/>
      <c r="F98" s="73"/>
      <c r="G98" s="80"/>
      <c r="I98" s="48"/>
    </row>
    <row r="99" spans="1:9" x14ac:dyDescent="0.25">
      <c r="A99" s="108" t="s">
        <v>30</v>
      </c>
      <c r="B99" s="109"/>
      <c r="C99" s="73"/>
      <c r="D99" s="73"/>
      <c r="E99" s="73"/>
      <c r="F99" s="73"/>
      <c r="G99" s="80"/>
      <c r="H99" s="48"/>
      <c r="I99" s="48"/>
    </row>
    <row r="100" spans="1:9" x14ac:dyDescent="0.25">
      <c r="A100" s="110" t="s">
        <v>101</v>
      </c>
      <c r="B100" s="73">
        <f>'[1]7a - Pupil Premium Service'!F11</f>
        <v>-729</v>
      </c>
      <c r="C100" s="73">
        <f>'[1]7a - Pupil Premium Service'!G11</f>
        <v>-9</v>
      </c>
      <c r="D100" s="73">
        <f>'[1]7a - Pupil Premium Service'!H11</f>
        <v>-29</v>
      </c>
      <c r="E100" s="73">
        <f>'[1]7a - Pupil Premium Service'!I11</f>
        <v>-349</v>
      </c>
      <c r="F100" s="73">
        <f>'[1]7a - Pupil Premium Service'!J11</f>
        <v>-349</v>
      </c>
      <c r="G100" s="80">
        <f>'[1]7a - Pupil Premium Service'!K11</f>
        <v>-349</v>
      </c>
      <c r="I100" s="48"/>
    </row>
    <row r="101" spans="1:9" x14ac:dyDescent="0.25">
      <c r="A101" s="110" t="s">
        <v>107</v>
      </c>
      <c r="B101" s="73">
        <f>'[1]7a - Pupil Premium Service'!F12</f>
        <v>-310</v>
      </c>
      <c r="C101" s="73">
        <f>'[1]7a - Pupil Premium Service'!G12</f>
        <v>-320</v>
      </c>
      <c r="D101" s="73">
        <f>'[1]7a - Pupil Premium Service'!H12</f>
        <v>-320</v>
      </c>
      <c r="E101" s="73">
        <f>'[1]7a - Pupil Premium Service'!I12</f>
        <v>0</v>
      </c>
      <c r="F101" s="73">
        <f>'[1]7a - Pupil Premium Service'!J12</f>
        <v>0</v>
      </c>
      <c r="G101" s="80">
        <f>'[1]7a - Pupil Premium Service'!K12</f>
        <v>0</v>
      </c>
      <c r="I101" s="48"/>
    </row>
    <row r="102" spans="1:9" x14ac:dyDescent="0.25">
      <c r="A102" s="110" t="s">
        <v>108</v>
      </c>
      <c r="B102" s="111">
        <f t="shared" ref="B102:G102" si="16">SUM(B100:B101)</f>
        <v>-1039</v>
      </c>
      <c r="C102" s="111">
        <f t="shared" si="16"/>
        <v>-329</v>
      </c>
      <c r="D102" s="111">
        <f t="shared" si="16"/>
        <v>-349</v>
      </c>
      <c r="E102" s="111">
        <f t="shared" si="16"/>
        <v>-349</v>
      </c>
      <c r="F102" s="111">
        <f t="shared" si="16"/>
        <v>-349</v>
      </c>
      <c r="G102" s="112">
        <f t="shared" si="16"/>
        <v>-349</v>
      </c>
      <c r="I102" s="48"/>
    </row>
    <row r="103" spans="1:9" x14ac:dyDescent="0.25">
      <c r="A103" s="110"/>
      <c r="B103" s="113"/>
      <c r="C103" s="113"/>
      <c r="D103" s="113"/>
      <c r="E103" s="113"/>
      <c r="F103" s="113"/>
      <c r="G103" s="114"/>
      <c r="H103" s="48"/>
      <c r="I103" s="48"/>
    </row>
    <row r="104" spans="1:9" x14ac:dyDescent="0.25">
      <c r="A104" s="108" t="s">
        <v>53</v>
      </c>
      <c r="B104" s="113"/>
      <c r="C104" s="113"/>
      <c r="D104" s="113"/>
      <c r="E104" s="113"/>
      <c r="F104" s="113"/>
      <c r="G104" s="114"/>
      <c r="H104" s="48"/>
      <c r="I104" s="48"/>
    </row>
    <row r="105" spans="1:9" x14ac:dyDescent="0.25">
      <c r="A105" s="110" t="s">
        <v>107</v>
      </c>
      <c r="B105" s="58">
        <f>'[1]7a - Pupil Premium Service'!F355</f>
        <v>1030</v>
      </c>
      <c r="C105" s="58">
        <f>'[1]7a - Pupil Premium Service'!G355</f>
        <v>300</v>
      </c>
      <c r="D105" s="58">
        <f>'[1]7a - Pupil Premium Service'!H355</f>
        <v>0</v>
      </c>
      <c r="E105" s="58">
        <f>'[1]7a - Pupil Premium Service'!I355</f>
        <v>0</v>
      </c>
      <c r="F105" s="58">
        <f>'[1]7a - Pupil Premium Service'!J355</f>
        <v>0</v>
      </c>
      <c r="G105" s="115">
        <f>'[1]7a - Pupil Premium Service'!K355</f>
        <v>0</v>
      </c>
      <c r="H105" s="48"/>
      <c r="I105" s="48"/>
    </row>
    <row r="106" spans="1:9" x14ac:dyDescent="0.25">
      <c r="A106" s="110" t="s">
        <v>104</v>
      </c>
      <c r="B106" s="58">
        <f>'[1]7a - Pupil Premium Service'!F358</f>
        <v>0</v>
      </c>
      <c r="C106" s="58">
        <f>'[1]7a - Pupil Premium Service'!G358</f>
        <v>0</v>
      </c>
      <c r="D106" s="58">
        <f>'[1]7a - Pupil Premium Service'!H358</f>
        <v>0</v>
      </c>
      <c r="E106" s="58">
        <f>'[1]7a - Pupil Premium Service'!I358</f>
        <v>0</v>
      </c>
      <c r="F106" s="58">
        <f>'[1]7a - Pupil Premium Service'!J358</f>
        <v>0</v>
      </c>
      <c r="G106" s="115">
        <f>'[1]7a - Pupil Premium Service'!K358</f>
        <v>0</v>
      </c>
      <c r="H106" s="48"/>
      <c r="I106" s="48"/>
    </row>
    <row r="107" spans="1:9" x14ac:dyDescent="0.25">
      <c r="A107" s="110"/>
      <c r="B107" s="58"/>
      <c r="C107" s="58"/>
      <c r="D107" s="58"/>
      <c r="E107" s="58"/>
      <c r="F107" s="58"/>
      <c r="G107" s="115"/>
      <c r="H107" s="48"/>
      <c r="I107" s="48"/>
    </row>
    <row r="108" spans="1:9" ht="13.8" thickBot="1" x14ac:dyDescent="0.3">
      <c r="A108" s="116" t="s">
        <v>105</v>
      </c>
      <c r="B108" s="94">
        <f>'[1]7a - Pupil Premium Service'!F359</f>
        <v>-9</v>
      </c>
      <c r="C108" s="95">
        <f>'[1]7a - Pupil Premium Service'!G359</f>
        <v>-29</v>
      </c>
      <c r="D108" s="94">
        <f>'[1]7a - Pupil Premium Service'!H359</f>
        <v>-349</v>
      </c>
      <c r="E108" s="94">
        <f>'[1]7a - Pupil Premium Service'!I359</f>
        <v>-349</v>
      </c>
      <c r="F108" s="94">
        <f>'[1]7a - Pupil Premium Service'!J359</f>
        <v>-349</v>
      </c>
      <c r="G108" s="96">
        <f>'[1]7a - Pupil Premium Service'!K359</f>
        <v>-349</v>
      </c>
      <c r="H108" s="48" t="s">
        <v>25</v>
      </c>
      <c r="I108" s="48"/>
    </row>
    <row r="109" spans="1:9" ht="13.8" thickBot="1" x14ac:dyDescent="0.3">
      <c r="A109" s="110"/>
      <c r="B109" s="118"/>
      <c r="C109" s="119"/>
      <c r="D109" s="118"/>
      <c r="E109" s="118"/>
      <c r="F109" s="118"/>
      <c r="G109" s="118"/>
      <c r="H109" s="48"/>
      <c r="I109" s="48"/>
    </row>
    <row r="110" spans="1:9" x14ac:dyDescent="0.25">
      <c r="A110" s="49" t="s">
        <v>109</v>
      </c>
      <c r="B110" s="104" t="s">
        <v>21</v>
      </c>
      <c r="C110" s="104" t="s">
        <v>21</v>
      </c>
      <c r="D110" s="104" t="s">
        <v>21</v>
      </c>
      <c r="E110" s="104" t="s">
        <v>21</v>
      </c>
      <c r="F110" s="104" t="s">
        <v>21</v>
      </c>
      <c r="G110" s="105" t="s">
        <v>21</v>
      </c>
      <c r="H110" s="48"/>
      <c r="I110" s="48"/>
    </row>
    <row r="111" spans="1:9" x14ac:dyDescent="0.25">
      <c r="A111" s="106"/>
      <c r="B111" s="107"/>
      <c r="C111" s="73"/>
      <c r="D111" s="73"/>
      <c r="E111" s="73"/>
      <c r="F111" s="73"/>
      <c r="G111" s="80"/>
      <c r="I111" s="48"/>
    </row>
    <row r="112" spans="1:9" x14ac:dyDescent="0.25">
      <c r="A112" s="108" t="s">
        <v>30</v>
      </c>
      <c r="B112" s="109"/>
      <c r="C112" s="73"/>
      <c r="D112" s="73"/>
      <c r="E112" s="73"/>
      <c r="F112" s="73"/>
      <c r="G112" s="80"/>
      <c r="H112" s="48"/>
      <c r="I112" s="48"/>
    </row>
    <row r="113" spans="1:9" x14ac:dyDescent="0.25">
      <c r="A113" s="110" t="s">
        <v>101</v>
      </c>
      <c r="B113" s="73">
        <f>'[1]7b - Pupil Premium LAC'!F11</f>
        <v>-4460</v>
      </c>
      <c r="C113" s="73">
        <f>'[1]7b - Pupil Premium LAC'!G11</f>
        <v>-5120.24</v>
      </c>
      <c r="D113" s="73">
        <f>'[1]7b - Pupil Premium LAC'!H11</f>
        <v>-2012.2399999999998</v>
      </c>
      <c r="E113" s="73">
        <f>'[1]7b - Pupil Premium LAC'!I11</f>
        <v>-5012.24</v>
      </c>
      <c r="F113" s="73">
        <f>'[1]7b - Pupil Premium LAC'!J11</f>
        <v>-7012.24</v>
      </c>
      <c r="G113" s="80">
        <f>'[1]7b - Pupil Premium LAC'!K11</f>
        <v>-9012.24</v>
      </c>
      <c r="I113" s="48"/>
    </row>
    <row r="114" spans="1:9" x14ac:dyDescent="0.25">
      <c r="A114" s="110" t="s">
        <v>110</v>
      </c>
      <c r="B114" s="73">
        <f>'[1]7b - Pupil Premium LAC'!F12</f>
        <v>-5000</v>
      </c>
      <c r="C114" s="73">
        <f>'[1]7b - Pupil Premium LAC'!G12</f>
        <v>-3000</v>
      </c>
      <c r="D114" s="73">
        <f>'[1]7b - Pupil Premium LAC'!H12</f>
        <v>-3000</v>
      </c>
      <c r="E114" s="73">
        <f>'[1]7b - Pupil Premium LAC'!I12</f>
        <v>-2000</v>
      </c>
      <c r="F114" s="73">
        <f>'[1]7b - Pupil Premium LAC'!J12</f>
        <v>-2000</v>
      </c>
      <c r="G114" s="80">
        <f>'[1]7b - Pupil Premium LAC'!K12</f>
        <v>-2000</v>
      </c>
      <c r="I114" s="48"/>
    </row>
    <row r="115" spans="1:9" x14ac:dyDescent="0.25">
      <c r="A115" s="110" t="s">
        <v>111</v>
      </c>
      <c r="B115" s="73">
        <f>'[1]7b - Pupil Premium LAC'!F13</f>
        <v>-3190</v>
      </c>
      <c r="C115" s="73">
        <f>'[1]7b - Pupil Premium LAC'!G13</f>
        <v>-2971</v>
      </c>
      <c r="D115" s="73">
        <f>'[1]7b - Pupil Premium LAC'!H13</f>
        <v>0</v>
      </c>
      <c r="E115" s="73">
        <f>'[1]7b - Pupil Premium LAC'!I13</f>
        <v>0</v>
      </c>
      <c r="F115" s="73">
        <f>'[1]7b - Pupil Premium LAC'!J13</f>
        <v>0</v>
      </c>
      <c r="G115" s="80">
        <f>'[1]7b - Pupil Premium LAC'!K13</f>
        <v>0</v>
      </c>
      <c r="I115" s="48"/>
    </row>
    <row r="116" spans="1:9" x14ac:dyDescent="0.25">
      <c r="A116" s="110" t="s">
        <v>112</v>
      </c>
      <c r="B116" s="58">
        <f>'[1]7b - Pupil Premium LAC'!F17</f>
        <v>0</v>
      </c>
      <c r="C116" s="58">
        <f>'[1]7b - Pupil Premium LAC'!G17</f>
        <v>-342</v>
      </c>
      <c r="D116" s="58">
        <f>'[1]7b - Pupil Premium LAC'!H17</f>
        <v>0</v>
      </c>
      <c r="E116" s="58">
        <f>'[1]7b - Pupil Premium LAC'!I17</f>
        <v>0</v>
      </c>
      <c r="F116" s="58">
        <f>'[1]7b - Pupil Premium LAC'!J17</f>
        <v>0</v>
      </c>
      <c r="G116" s="80">
        <f>'[1]7b - Pupil Premium LAC'!K17</f>
        <v>0</v>
      </c>
      <c r="I116" s="48"/>
    </row>
    <row r="117" spans="1:9" x14ac:dyDescent="0.25">
      <c r="A117" s="110" t="s">
        <v>113</v>
      </c>
      <c r="B117" s="111">
        <f t="shared" ref="B117:G117" si="17">SUM(B113:B116)</f>
        <v>-12650</v>
      </c>
      <c r="C117" s="111">
        <f t="shared" si="17"/>
        <v>-11433.24</v>
      </c>
      <c r="D117" s="111">
        <f t="shared" si="17"/>
        <v>-5012.24</v>
      </c>
      <c r="E117" s="111">
        <f t="shared" si="17"/>
        <v>-7012.24</v>
      </c>
      <c r="F117" s="111">
        <f t="shared" si="17"/>
        <v>-9012.24</v>
      </c>
      <c r="G117" s="112">
        <f t="shared" si="17"/>
        <v>-11012.24</v>
      </c>
      <c r="H117" s="48"/>
      <c r="I117" s="48"/>
    </row>
    <row r="118" spans="1:9" x14ac:dyDescent="0.25">
      <c r="A118" s="110"/>
      <c r="B118" s="113"/>
      <c r="C118" s="113"/>
      <c r="D118" s="113"/>
      <c r="E118" s="113"/>
      <c r="F118" s="113"/>
      <c r="G118" s="114"/>
      <c r="H118" s="48"/>
      <c r="I118" s="48"/>
    </row>
    <row r="119" spans="1:9" x14ac:dyDescent="0.25">
      <c r="A119" s="108" t="s">
        <v>53</v>
      </c>
      <c r="B119" s="113"/>
      <c r="C119" s="113"/>
      <c r="D119" s="113"/>
      <c r="E119" s="113"/>
      <c r="F119" s="113"/>
      <c r="G119" s="114"/>
      <c r="H119" s="48"/>
      <c r="I119" s="48"/>
    </row>
    <row r="120" spans="1:9" x14ac:dyDescent="0.25">
      <c r="A120" s="110" t="s">
        <v>110</v>
      </c>
      <c r="B120" s="58">
        <f>'[1]7b - Pupil Premium LAC'!F362</f>
        <v>7529.76</v>
      </c>
      <c r="C120" s="58">
        <f>'[1]7b - Pupil Premium LAC'!G362</f>
        <v>9421</v>
      </c>
      <c r="D120" s="58">
        <f>'[1]7b - Pupil Premium LAC'!H362</f>
        <v>0</v>
      </c>
      <c r="E120" s="58">
        <f>'[1]7b - Pupil Premium LAC'!I362</f>
        <v>0</v>
      </c>
      <c r="F120" s="58">
        <f>'[1]7b - Pupil Premium LAC'!J362</f>
        <v>0</v>
      </c>
      <c r="G120" s="115">
        <f>'[1]7b - Pupil Premium LAC'!K362</f>
        <v>0</v>
      </c>
      <c r="H120" s="48"/>
      <c r="I120" s="48"/>
    </row>
    <row r="121" spans="1:9" x14ac:dyDescent="0.25">
      <c r="A121" s="110" t="s">
        <v>104</v>
      </c>
      <c r="B121" s="58">
        <f>'[1]7b - Pupil Premium LAC'!F365</f>
        <v>0</v>
      </c>
      <c r="C121" s="58">
        <f>'[1]7b - Pupil Premium LAC'!G365</f>
        <v>0</v>
      </c>
      <c r="D121" s="58">
        <f>'[1]7b - Pupil Premium LAC'!H365</f>
        <v>0</v>
      </c>
      <c r="E121" s="58">
        <f>'[1]7b - Pupil Premium LAC'!I365</f>
        <v>0</v>
      </c>
      <c r="F121" s="58">
        <f>'[1]7b - Pupil Premium LAC'!J365</f>
        <v>0</v>
      </c>
      <c r="G121" s="115">
        <f>'[1]7b - Pupil Premium LAC'!K365</f>
        <v>0</v>
      </c>
      <c r="H121" s="48"/>
      <c r="I121" s="48"/>
    </row>
    <row r="122" spans="1:9" x14ac:dyDescent="0.25">
      <c r="A122" s="110"/>
      <c r="B122" s="58"/>
      <c r="C122" s="58"/>
      <c r="D122" s="58"/>
      <c r="E122" s="58"/>
      <c r="F122" s="58"/>
      <c r="G122" s="115"/>
      <c r="H122" s="48"/>
      <c r="I122" s="48"/>
    </row>
    <row r="123" spans="1:9" ht="13.8" thickBot="1" x14ac:dyDescent="0.3">
      <c r="A123" s="116" t="s">
        <v>105</v>
      </c>
      <c r="B123" s="94">
        <f>'[1]7b - Pupil Premium LAC'!F366</f>
        <v>-5120.24</v>
      </c>
      <c r="C123" s="95">
        <f>'[1]7b - Pupil Premium LAC'!G366</f>
        <v>-2012.2399999999998</v>
      </c>
      <c r="D123" s="94">
        <f>'[1]7b - Pupil Premium LAC'!H366</f>
        <v>-5012.24</v>
      </c>
      <c r="E123" s="94">
        <f>'[1]7b - Pupil Premium LAC'!I366</f>
        <v>-7012.24</v>
      </c>
      <c r="F123" s="94">
        <f>'[1]7b - Pupil Premium LAC'!J366</f>
        <v>-9012.24</v>
      </c>
      <c r="G123" s="96">
        <f>'[1]7b - Pupil Premium LAC'!K366</f>
        <v>-11012.24</v>
      </c>
      <c r="H123" s="48" t="s">
        <v>25</v>
      </c>
      <c r="I123" s="48"/>
    </row>
    <row r="124" spans="1:9" ht="13.8" thickBot="1" x14ac:dyDescent="0.3">
      <c r="A124" s="110"/>
      <c r="B124" s="118"/>
      <c r="C124" s="119"/>
      <c r="D124" s="118"/>
      <c r="E124" s="118"/>
      <c r="F124" s="118"/>
      <c r="G124" s="118"/>
      <c r="H124" s="48"/>
      <c r="I124" s="48"/>
    </row>
    <row r="125" spans="1:9" x14ac:dyDescent="0.25">
      <c r="A125" s="49" t="s">
        <v>114</v>
      </c>
      <c r="B125" s="104" t="s">
        <v>21</v>
      </c>
      <c r="C125" s="104" t="s">
        <v>21</v>
      </c>
      <c r="D125" s="104" t="s">
        <v>21</v>
      </c>
      <c r="E125" s="104" t="s">
        <v>21</v>
      </c>
      <c r="F125" s="104" t="s">
        <v>21</v>
      </c>
      <c r="G125" s="105" t="s">
        <v>21</v>
      </c>
      <c r="H125" s="48"/>
      <c r="I125" s="48"/>
    </row>
    <row r="126" spans="1:9" x14ac:dyDescent="0.25">
      <c r="A126" s="106"/>
      <c r="B126" s="107"/>
      <c r="C126" s="73"/>
      <c r="D126" s="73"/>
      <c r="E126" s="73"/>
      <c r="F126" s="73"/>
      <c r="G126" s="80"/>
      <c r="I126" s="48"/>
    </row>
    <row r="127" spans="1:9" x14ac:dyDescent="0.25">
      <c r="A127" s="108" t="s">
        <v>30</v>
      </c>
      <c r="B127" s="109"/>
      <c r="C127" s="73"/>
      <c r="D127" s="73"/>
      <c r="E127" s="73"/>
      <c r="F127" s="73"/>
      <c r="G127" s="80"/>
      <c r="H127" s="48"/>
      <c r="I127" s="48"/>
    </row>
    <row r="128" spans="1:9" x14ac:dyDescent="0.25">
      <c r="A128" s="110" t="s">
        <v>101</v>
      </c>
      <c r="B128" s="73">
        <f>'[1]7c - Pupil Premium Post LAC'!F11</f>
        <v>-1876</v>
      </c>
      <c r="C128" s="73">
        <f>'[1]7c - Pupil Premium Post LAC'!G11</f>
        <v>-5412</v>
      </c>
      <c r="D128" s="73">
        <f>'[1]7c - Pupil Premium Post LAC'!H11</f>
        <v>-4002.2</v>
      </c>
      <c r="E128" s="73">
        <f>'[1]7c - Pupil Premium Post LAC'!I11</f>
        <v>-3108.2616678886061</v>
      </c>
      <c r="F128" s="73">
        <f>'[1]7c - Pupil Premium Post LAC'!J11</f>
        <v>-1985.9793015200976</v>
      </c>
      <c r="G128" s="115">
        <f>'[1]7c - Pupil Premium Post LAC'!K11</f>
        <v>-737.31648782421962</v>
      </c>
      <c r="I128" s="48"/>
    </row>
    <row r="129" spans="1:9" x14ac:dyDescent="0.25">
      <c r="A129" s="110" t="s">
        <v>115</v>
      </c>
      <c r="B129" s="73">
        <f>'[1]7c - Pupil Premium Post LAC'!F12</f>
        <v>-4690</v>
      </c>
      <c r="C129" s="73">
        <f>'[1]7c - Pupil Premium Post LAC'!G12</f>
        <v>-4820</v>
      </c>
      <c r="D129" s="73">
        <f>'[1]7c - Pupil Premium Post LAC'!H12</f>
        <v>-4820</v>
      </c>
      <c r="E129" s="73">
        <f>'[1]7c - Pupil Premium Post LAC'!I12</f>
        <v>-4820</v>
      </c>
      <c r="F129" s="73">
        <f>'[1]7c - Pupil Premium Post LAC'!J12</f>
        <v>-4820</v>
      </c>
      <c r="G129" s="115">
        <f>'[1]7c - Pupil Premium Post LAC'!K12</f>
        <v>-4820</v>
      </c>
      <c r="I129" s="48"/>
    </row>
    <row r="130" spans="1:9" x14ac:dyDescent="0.25">
      <c r="A130" s="110" t="s">
        <v>116</v>
      </c>
      <c r="B130" s="111">
        <f t="shared" ref="B130:G130" si="18">SUM(B128:B129)</f>
        <v>-6566</v>
      </c>
      <c r="C130" s="111">
        <f t="shared" si="18"/>
        <v>-10232</v>
      </c>
      <c r="D130" s="111">
        <f t="shared" si="18"/>
        <v>-8822.2000000000007</v>
      </c>
      <c r="E130" s="111">
        <f t="shared" si="18"/>
        <v>-7928.2616678886061</v>
      </c>
      <c r="F130" s="111">
        <f t="shared" si="18"/>
        <v>-6805.9793015200976</v>
      </c>
      <c r="G130" s="112">
        <f t="shared" si="18"/>
        <v>-5557.3164878242196</v>
      </c>
      <c r="I130" s="48"/>
    </row>
    <row r="131" spans="1:9" x14ac:dyDescent="0.25">
      <c r="A131" s="110"/>
      <c r="B131" s="113"/>
      <c r="C131" s="113"/>
      <c r="D131" s="113"/>
      <c r="E131" s="113"/>
      <c r="F131" s="113"/>
      <c r="G131" s="114"/>
      <c r="H131" s="48"/>
      <c r="I131" s="48"/>
    </row>
    <row r="132" spans="1:9" x14ac:dyDescent="0.25">
      <c r="A132" s="108" t="s">
        <v>53</v>
      </c>
      <c r="B132" s="113"/>
      <c r="C132" s="113"/>
      <c r="D132" s="113"/>
      <c r="E132" s="113"/>
      <c r="F132" s="113"/>
      <c r="G132" s="114"/>
      <c r="H132" s="48"/>
      <c r="I132" s="48"/>
    </row>
    <row r="133" spans="1:9" x14ac:dyDescent="0.25">
      <c r="A133" s="110" t="s">
        <v>115</v>
      </c>
      <c r="B133" s="58">
        <f>'[1]7c - Pupil Premium Post LAC'!F355</f>
        <v>1154</v>
      </c>
      <c r="C133" s="58">
        <f>'[1]7c - Pupil Premium Post LAC'!G355</f>
        <v>6229.8</v>
      </c>
      <c r="D133" s="58">
        <f>'[1]7c - Pupil Premium Post LAC'!H355</f>
        <v>5713.9383321113946</v>
      </c>
      <c r="E133" s="58">
        <f>'[1]7c - Pupil Premium Post LAC'!I355</f>
        <v>5942.2823663685085</v>
      </c>
      <c r="F133" s="58">
        <f>'[1]7c - Pupil Premium Post LAC'!J355</f>
        <v>6068.662813695878</v>
      </c>
      <c r="G133" s="115">
        <f>'[1]7c - Pupil Premium Post LAC'!K355</f>
        <v>6197.5708699697961</v>
      </c>
      <c r="H133" s="48"/>
      <c r="I133" s="48"/>
    </row>
    <row r="134" spans="1:9" x14ac:dyDescent="0.25">
      <c r="A134" s="110" t="s">
        <v>104</v>
      </c>
      <c r="B134" s="58">
        <f>'[1]7c - Pupil Premium Post LAC'!F358</f>
        <v>0</v>
      </c>
      <c r="C134" s="58">
        <f>'[1]7c - Pupil Premium Post LAC'!G358</f>
        <v>0</v>
      </c>
      <c r="D134" s="58">
        <f>'[1]7c - Pupil Premium Post LAC'!H358</f>
        <v>0</v>
      </c>
      <c r="E134" s="58">
        <f>'[1]7c - Pupil Premium Post LAC'!I358</f>
        <v>0</v>
      </c>
      <c r="F134" s="58">
        <f>'[1]7c - Pupil Premium Post LAC'!J358</f>
        <v>0</v>
      </c>
      <c r="G134" s="115">
        <f>'[1]7c - Pupil Premium Post LAC'!K358</f>
        <v>-640.25438214557653</v>
      </c>
      <c r="H134" s="48"/>
      <c r="I134" s="48"/>
    </row>
    <row r="135" spans="1:9" x14ac:dyDescent="0.25">
      <c r="A135" s="110"/>
      <c r="B135" s="44"/>
      <c r="C135" s="44"/>
      <c r="D135" s="44"/>
      <c r="E135" s="44"/>
      <c r="F135" s="44"/>
      <c r="G135" s="45"/>
      <c r="H135" s="48"/>
      <c r="I135" s="48"/>
    </row>
    <row r="136" spans="1:9" ht="13.8" thickBot="1" x14ac:dyDescent="0.3">
      <c r="A136" s="116" t="s">
        <v>105</v>
      </c>
      <c r="B136" s="94">
        <f>'[1]7c - Pupil Premium Post LAC'!F359</f>
        <v>-5412</v>
      </c>
      <c r="C136" s="95">
        <f>'[1]7c - Pupil Premium Post LAC'!G359</f>
        <v>-4002.2</v>
      </c>
      <c r="D136" s="94">
        <f>'[1]7c - Pupil Premium Post LAC'!H359</f>
        <v>-3108.2616678886061</v>
      </c>
      <c r="E136" s="94">
        <f>'[1]7c - Pupil Premium Post LAC'!I359</f>
        <v>-1985.9793015200976</v>
      </c>
      <c r="F136" s="94">
        <f>'[1]7c - Pupil Premium Post LAC'!J359</f>
        <v>-737.31648782421962</v>
      </c>
      <c r="G136" s="96">
        <f>'[1]7c - Pupil Premium Post LAC'!K359</f>
        <v>0</v>
      </c>
      <c r="H136" s="48" t="s">
        <v>25</v>
      </c>
      <c r="I136" s="48"/>
    </row>
    <row r="137" spans="1:9" ht="13.8" thickBot="1" x14ac:dyDescent="0.3">
      <c r="A137" s="117"/>
      <c r="B137" s="118"/>
      <c r="C137" s="119"/>
      <c r="D137" s="118"/>
      <c r="E137" s="118"/>
      <c r="F137" s="118"/>
      <c r="G137" s="118"/>
      <c r="H137" s="48"/>
      <c r="I137" s="48"/>
    </row>
    <row r="138" spans="1:9" x14ac:dyDescent="0.25">
      <c r="A138" s="49" t="s">
        <v>117</v>
      </c>
      <c r="B138" s="104" t="s">
        <v>21</v>
      </c>
      <c r="C138" s="104" t="s">
        <v>21</v>
      </c>
      <c r="D138" s="104" t="s">
        <v>21</v>
      </c>
      <c r="E138" s="104" t="s">
        <v>21</v>
      </c>
      <c r="F138" s="104" t="s">
        <v>21</v>
      </c>
      <c r="G138" s="105" t="s">
        <v>21</v>
      </c>
      <c r="H138" s="48"/>
      <c r="I138" s="48"/>
    </row>
    <row r="139" spans="1:9" x14ac:dyDescent="0.25">
      <c r="A139" s="106"/>
      <c r="B139" s="107"/>
      <c r="C139" s="73"/>
      <c r="D139" s="73"/>
      <c r="E139" s="73"/>
      <c r="F139" s="73"/>
      <c r="G139" s="80"/>
      <c r="I139" s="48"/>
    </row>
    <row r="140" spans="1:9" x14ac:dyDescent="0.25">
      <c r="A140" s="108" t="s">
        <v>30</v>
      </c>
      <c r="B140" s="109"/>
      <c r="C140" s="73"/>
      <c r="D140" s="73"/>
      <c r="E140" s="73"/>
      <c r="F140" s="73"/>
      <c r="G140" s="80"/>
      <c r="H140" s="48"/>
      <c r="I140" s="48"/>
    </row>
    <row r="141" spans="1:9" x14ac:dyDescent="0.25">
      <c r="A141" s="110" t="s">
        <v>101</v>
      </c>
      <c r="B141" s="73">
        <f>'[1]7d - Pupil Premium EY'!F9</f>
        <v>0</v>
      </c>
      <c r="C141" s="73">
        <f>'[1]7d - Pupil Premium EY'!G9</f>
        <v>0</v>
      </c>
      <c r="D141" s="73">
        <f>'[1]7d - Pupil Premium EY'!H9</f>
        <v>0</v>
      </c>
      <c r="E141" s="73">
        <f>'[1]7d - Pupil Premium EY'!I9</f>
        <v>0</v>
      </c>
      <c r="F141" s="73">
        <f>'[1]7d - Pupil Premium EY'!J9</f>
        <v>0</v>
      </c>
      <c r="G141" s="115">
        <f>'[1]7d - Pupil Premium EY'!K9</f>
        <v>0</v>
      </c>
      <c r="I141" s="48"/>
    </row>
    <row r="142" spans="1:9" x14ac:dyDescent="0.25">
      <c r="A142" s="110" t="s">
        <v>118</v>
      </c>
      <c r="B142" s="58">
        <f>SUM('[1]7d - Pupil Premium EY'!F10:F21)</f>
        <v>0</v>
      </c>
      <c r="C142" s="58">
        <f>SUM('[1]7d - Pupil Premium EY'!G10:G21)</f>
        <v>0</v>
      </c>
      <c r="D142" s="58">
        <f>SUM('[1]7d - Pupil Premium EY'!H10:H21)</f>
        <v>0</v>
      </c>
      <c r="E142" s="58">
        <f>SUM('[1]7d - Pupil Premium EY'!I10:I21)</f>
        <v>0</v>
      </c>
      <c r="F142" s="58">
        <f>SUM('[1]7d - Pupil Premium EY'!J10:J21)</f>
        <v>0</v>
      </c>
      <c r="G142" s="115">
        <f>SUM('[1]7d - Pupil Premium EY'!K10:K21)</f>
        <v>0</v>
      </c>
      <c r="I142" s="48"/>
    </row>
    <row r="143" spans="1:9" x14ac:dyDescent="0.25">
      <c r="A143" s="110" t="s">
        <v>119</v>
      </c>
      <c r="B143" s="111">
        <f t="shared" ref="B143:G143" si="19">SUM(B141:B142)</f>
        <v>0</v>
      </c>
      <c r="C143" s="111">
        <f t="shared" si="19"/>
        <v>0</v>
      </c>
      <c r="D143" s="111">
        <f t="shared" si="19"/>
        <v>0</v>
      </c>
      <c r="E143" s="111">
        <f t="shared" si="19"/>
        <v>0</v>
      </c>
      <c r="F143" s="111">
        <f t="shared" si="19"/>
        <v>0</v>
      </c>
      <c r="G143" s="112">
        <f t="shared" si="19"/>
        <v>0</v>
      </c>
      <c r="I143" s="48"/>
    </row>
    <row r="144" spans="1:9" x14ac:dyDescent="0.25">
      <c r="A144" s="110"/>
      <c r="B144" s="113"/>
      <c r="C144" s="113"/>
      <c r="D144" s="113"/>
      <c r="E144" s="113"/>
      <c r="F144" s="113"/>
      <c r="G144" s="114"/>
      <c r="I144" s="48"/>
    </row>
    <row r="145" spans="1:9" x14ac:dyDescent="0.25">
      <c r="A145" s="108" t="s">
        <v>53</v>
      </c>
      <c r="B145" s="113"/>
      <c r="C145" s="113"/>
      <c r="D145" s="113"/>
      <c r="E145" s="113"/>
      <c r="F145" s="113"/>
      <c r="G145" s="114"/>
      <c r="H145" s="48"/>
      <c r="I145" s="48"/>
    </row>
    <row r="146" spans="1:9" x14ac:dyDescent="0.25">
      <c r="A146" s="110" t="s">
        <v>118</v>
      </c>
      <c r="B146" s="58">
        <f>'[1]7d - Pupil Premium EY'!F363</f>
        <v>0</v>
      </c>
      <c r="C146" s="58">
        <f>'[1]7d - Pupil Premium EY'!G363</f>
        <v>0</v>
      </c>
      <c r="D146" s="58">
        <f>'[1]7d - Pupil Premium EY'!H363</f>
        <v>0</v>
      </c>
      <c r="E146" s="58">
        <f>'[1]7d - Pupil Premium EY'!I363</f>
        <v>0</v>
      </c>
      <c r="F146" s="58">
        <f>'[1]7d - Pupil Premium EY'!J363</f>
        <v>0</v>
      </c>
      <c r="G146" s="115">
        <f>'[1]7d - Pupil Premium EY'!K363</f>
        <v>0</v>
      </c>
      <c r="H146" s="48"/>
      <c r="I146" s="48"/>
    </row>
    <row r="147" spans="1:9" x14ac:dyDescent="0.25">
      <c r="A147" s="110" t="s">
        <v>104</v>
      </c>
      <c r="B147" s="58">
        <f>'[1]7d - Pupil Premium EY'!F366</f>
        <v>0</v>
      </c>
      <c r="C147" s="58">
        <f>'[1]7d - Pupil Premium EY'!G366</f>
        <v>0</v>
      </c>
      <c r="D147" s="58">
        <f>'[1]7d - Pupil Premium EY'!H366</f>
        <v>0</v>
      </c>
      <c r="E147" s="58">
        <f>'[1]7d - Pupil Premium EY'!I366</f>
        <v>0</v>
      </c>
      <c r="F147" s="58">
        <f>'[1]7d - Pupil Premium EY'!J366</f>
        <v>0</v>
      </c>
      <c r="G147" s="115">
        <f>'[1]7d - Pupil Premium EY'!K366</f>
        <v>0</v>
      </c>
      <c r="H147" s="48"/>
      <c r="I147" s="48"/>
    </row>
    <row r="148" spans="1:9" x14ac:dyDescent="0.25">
      <c r="A148" s="110"/>
      <c r="B148" s="44"/>
      <c r="C148" s="44"/>
      <c r="D148" s="44"/>
      <c r="E148" s="44"/>
      <c r="F148" s="44"/>
      <c r="G148" s="45"/>
      <c r="H148" s="48"/>
      <c r="I148" s="48"/>
    </row>
    <row r="149" spans="1:9" ht="13.8" thickBot="1" x14ac:dyDescent="0.3">
      <c r="A149" s="116" t="s">
        <v>105</v>
      </c>
      <c r="B149" s="94">
        <f>'[1]7d - Pupil Premium EY'!F367</f>
        <v>0</v>
      </c>
      <c r="C149" s="95">
        <f>'[1]7d - Pupil Premium EY'!G367</f>
        <v>0</v>
      </c>
      <c r="D149" s="94">
        <f>'[1]7d - Pupil Premium EY'!H367</f>
        <v>0</v>
      </c>
      <c r="E149" s="94">
        <f>'[1]7d - Pupil Premium EY'!I367</f>
        <v>0</v>
      </c>
      <c r="F149" s="94">
        <f>'[1]7d - Pupil Premium EY'!J367</f>
        <v>0</v>
      </c>
      <c r="G149" s="96">
        <f>'[1]7d - Pupil Premium EY'!K367</f>
        <v>0</v>
      </c>
      <c r="H149" s="48" t="s">
        <v>25</v>
      </c>
      <c r="I149" s="48"/>
    </row>
    <row r="150" spans="1:9" ht="13.8" thickBot="1" x14ac:dyDescent="0.3">
      <c r="A150" s="117"/>
      <c r="B150" s="118"/>
      <c r="C150" s="119"/>
      <c r="D150" s="118"/>
      <c r="E150" s="118"/>
      <c r="F150" s="118"/>
      <c r="G150" s="118"/>
      <c r="H150" s="48"/>
      <c r="I150" s="48"/>
    </row>
    <row r="151" spans="1:9" x14ac:dyDescent="0.25">
      <c r="A151" s="120" t="s">
        <v>120</v>
      </c>
      <c r="B151" s="104" t="s">
        <v>21</v>
      </c>
      <c r="C151" s="104" t="s">
        <v>21</v>
      </c>
      <c r="D151" s="104" t="s">
        <v>21</v>
      </c>
      <c r="E151" s="104" t="s">
        <v>21</v>
      </c>
      <c r="F151" s="104" t="s">
        <v>21</v>
      </c>
      <c r="G151" s="105" t="s">
        <v>21</v>
      </c>
      <c r="H151" s="48"/>
      <c r="I151" s="48"/>
    </row>
    <row r="152" spans="1:9" x14ac:dyDescent="0.25">
      <c r="A152" s="108"/>
      <c r="B152" s="118"/>
      <c r="C152" s="118"/>
      <c r="D152" s="118"/>
      <c r="E152" s="121"/>
      <c r="F152" s="118"/>
      <c r="G152" s="122"/>
      <c r="I152" s="48"/>
    </row>
    <row r="153" spans="1:9" x14ac:dyDescent="0.25">
      <c r="A153" s="76" t="s">
        <v>30</v>
      </c>
      <c r="B153" s="118"/>
      <c r="C153" s="123"/>
      <c r="D153" s="123"/>
      <c r="E153" s="124"/>
      <c r="F153" s="123"/>
      <c r="G153" s="125"/>
      <c r="H153" s="48"/>
      <c r="I153" s="48"/>
    </row>
    <row r="154" spans="1:9" ht="12.75" customHeight="1" x14ac:dyDescent="0.25">
      <c r="A154" s="110" t="s">
        <v>101</v>
      </c>
      <c r="B154" s="58">
        <f>'[1]8 - PE and Sport'!F11</f>
        <v>-5977</v>
      </c>
      <c r="C154" s="58">
        <f>'[1]8 - PE and Sport'!G11</f>
        <v>-7266.4500000000007</v>
      </c>
      <c r="D154" s="58">
        <f>'[1]8 - PE and Sport'!H11</f>
        <v>-309.11666666666861</v>
      </c>
      <c r="E154" s="58">
        <f>'[1]8 - PE and Sport'!I11</f>
        <v>-1912.9500000000044</v>
      </c>
      <c r="F154" s="58">
        <f>'[1]8 - PE and Sport'!J11</f>
        <v>-3080.4166666666715</v>
      </c>
      <c r="G154" s="115">
        <f>'[1]8 - PE and Sport'!K11</f>
        <v>-3332.0258333333368</v>
      </c>
      <c r="H154" s="48"/>
      <c r="I154" s="48"/>
    </row>
    <row r="155" spans="1:9" x14ac:dyDescent="0.25">
      <c r="A155" s="126" t="s">
        <v>121</v>
      </c>
      <c r="B155" s="123">
        <f>'[1]8 - PE and Sport'!F12</f>
        <v>-7796</v>
      </c>
      <c r="C155" s="123">
        <f>'[1]8 - PE and Sport'!G12</f>
        <v>-7767</v>
      </c>
      <c r="D155" s="123">
        <f>'[1]8 - PE and Sport'!H12</f>
        <v>-7758.3333333333339</v>
      </c>
      <c r="E155" s="123">
        <f>'[1]8 - PE and Sport'!I12</f>
        <v>-7775</v>
      </c>
      <c r="F155" s="123">
        <f>'[1]8 - PE and Sport'!J12</f>
        <v>-7783.3333333333339</v>
      </c>
      <c r="G155" s="125">
        <f>'[1]8 - PE and Sport'!K12</f>
        <v>-7779.1666666666661</v>
      </c>
      <c r="H155" s="48"/>
      <c r="I155" s="48"/>
    </row>
    <row r="156" spans="1:9" x14ac:dyDescent="0.25">
      <c r="A156" s="126" t="s">
        <v>122</v>
      </c>
      <c r="B156" s="123">
        <f>'[1]8 - PE and Sport'!F13</f>
        <v>-10873.33</v>
      </c>
      <c r="C156" s="123">
        <f>'[1]8 - PE and Sport'!G13</f>
        <v>-10861.666666666668</v>
      </c>
      <c r="D156" s="123">
        <f>'[1]8 - PE and Sport'!H13</f>
        <v>-10885</v>
      </c>
      <c r="E156" s="123">
        <f>'[1]8 - PE and Sport'!I13</f>
        <v>-10896.666666666668</v>
      </c>
      <c r="F156" s="123">
        <f>'[1]8 - PE and Sport'!J13</f>
        <v>-10890.833333333332</v>
      </c>
      <c r="G156" s="125">
        <f>'[1]8 - PE and Sport'!K13</f>
        <v>-10902.5</v>
      </c>
      <c r="H156" s="48"/>
      <c r="I156" s="48"/>
    </row>
    <row r="157" spans="1:9" x14ac:dyDescent="0.25">
      <c r="A157" s="127" t="s">
        <v>123</v>
      </c>
      <c r="B157" s="128">
        <f>'[1]8 - PE and Sport'!F14</f>
        <v>-24646.33</v>
      </c>
      <c r="C157" s="128">
        <f>'[1]8 - PE and Sport'!G14</f>
        <v>-25895.116666666669</v>
      </c>
      <c r="D157" s="128">
        <f>'[1]8 - PE and Sport'!H14</f>
        <v>-18952.450000000004</v>
      </c>
      <c r="E157" s="128">
        <f>'[1]8 - PE and Sport'!I14</f>
        <v>-20584.616666666672</v>
      </c>
      <c r="F157" s="128">
        <f>'[1]8 - PE and Sport'!J14</f>
        <v>-21754.583333333336</v>
      </c>
      <c r="G157" s="129">
        <f>'[1]8 - PE and Sport'!K14</f>
        <v>-22013.692500000005</v>
      </c>
      <c r="H157" s="48"/>
      <c r="I157" s="48"/>
    </row>
    <row r="158" spans="1:9" x14ac:dyDescent="0.25">
      <c r="A158" s="110"/>
      <c r="B158" s="123"/>
      <c r="C158" s="123"/>
      <c r="D158" s="123"/>
      <c r="E158" s="123"/>
      <c r="F158" s="123"/>
      <c r="G158" s="125"/>
      <c r="H158" s="48"/>
      <c r="I158" s="48"/>
    </row>
    <row r="159" spans="1:9" x14ac:dyDescent="0.25">
      <c r="A159" s="108" t="s">
        <v>53</v>
      </c>
      <c r="B159" s="123">
        <f>'[1]8 - PE and Sport'!F356</f>
        <v>17379.88</v>
      </c>
      <c r="C159" s="123">
        <f>'[1]8 - PE and Sport'!G356</f>
        <v>25586</v>
      </c>
      <c r="D159" s="123">
        <f>'[1]8 - PE and Sport'!H356</f>
        <v>17039.5</v>
      </c>
      <c r="E159" s="123">
        <f>'[1]8 - PE and Sport'!I356</f>
        <v>17504.2</v>
      </c>
      <c r="F159" s="123">
        <f>'[1]8 - PE and Sport'!J356</f>
        <v>18422.557499999999</v>
      </c>
      <c r="G159" s="115">
        <f>'[1]8 - PE and Sport'!K356</f>
        <v>19398.297624999999</v>
      </c>
      <c r="H159" s="48"/>
      <c r="I159" s="48"/>
    </row>
    <row r="160" spans="1:9" x14ac:dyDescent="0.25">
      <c r="A160" s="108"/>
      <c r="B160" s="130"/>
      <c r="C160" s="130"/>
      <c r="D160" s="130"/>
      <c r="E160" s="130"/>
      <c r="F160" s="130"/>
      <c r="G160" s="45"/>
      <c r="H160" s="48"/>
      <c r="I160" s="48"/>
    </row>
    <row r="161" spans="1:9" ht="13.8" thickBot="1" x14ac:dyDescent="0.3">
      <c r="A161" s="116" t="s">
        <v>105</v>
      </c>
      <c r="B161" s="94">
        <f>'[1]8 - PE and Sport'!F358</f>
        <v>-7266.4500000000007</v>
      </c>
      <c r="C161" s="95">
        <f>'[1]8 - PE and Sport'!G358</f>
        <v>-309.11666666666861</v>
      </c>
      <c r="D161" s="94">
        <f>'[1]8 - PE and Sport'!H358</f>
        <v>-1912.9500000000044</v>
      </c>
      <c r="E161" s="94">
        <f>'[1]8 - PE and Sport'!I358</f>
        <v>-3080.4166666666715</v>
      </c>
      <c r="F161" s="94">
        <f>'[1]8 - PE and Sport'!J358</f>
        <v>-3332.0258333333368</v>
      </c>
      <c r="G161" s="96">
        <f>'[1]8 - PE and Sport'!K358</f>
        <v>-2615.3948750000054</v>
      </c>
      <c r="H161" s="48" t="s">
        <v>25</v>
      </c>
      <c r="I161" s="48"/>
    </row>
    <row r="162" spans="1:9" ht="13.8" thickBot="1" x14ac:dyDescent="0.3">
      <c r="A162" s="110"/>
      <c r="B162" s="118"/>
      <c r="C162" s="123"/>
      <c r="D162" s="123"/>
      <c r="E162" s="123"/>
      <c r="F162" s="123"/>
      <c r="G162" s="123"/>
      <c r="H162" s="48"/>
      <c r="I162" s="48"/>
    </row>
    <row r="163" spans="1:9" x14ac:dyDescent="0.25">
      <c r="A163" s="120" t="s">
        <v>124</v>
      </c>
      <c r="B163" s="104" t="s">
        <v>21</v>
      </c>
      <c r="C163" s="104" t="s">
        <v>21</v>
      </c>
      <c r="D163" s="104" t="s">
        <v>21</v>
      </c>
      <c r="E163" s="104" t="s">
        <v>21</v>
      </c>
      <c r="F163" s="104" t="s">
        <v>21</v>
      </c>
      <c r="G163" s="105" t="s">
        <v>21</v>
      </c>
      <c r="H163" s="48"/>
      <c r="I163" s="48"/>
    </row>
    <row r="164" spans="1:9" x14ac:dyDescent="0.25">
      <c r="A164" s="110"/>
      <c r="B164" s="118"/>
      <c r="C164" s="123"/>
      <c r="D164" s="123"/>
      <c r="E164" s="123"/>
      <c r="F164" s="123"/>
      <c r="G164" s="122"/>
      <c r="I164" s="48"/>
    </row>
    <row r="165" spans="1:9" x14ac:dyDescent="0.25">
      <c r="A165" s="76" t="s">
        <v>125</v>
      </c>
      <c r="B165" s="118"/>
      <c r="C165" s="123"/>
      <c r="D165" s="123"/>
      <c r="E165" s="123"/>
      <c r="F165" s="123"/>
      <c r="G165" s="125"/>
      <c r="H165" s="48"/>
      <c r="I165" s="48"/>
    </row>
    <row r="166" spans="1:9" x14ac:dyDescent="0.25">
      <c r="A166" s="110" t="s">
        <v>101</v>
      </c>
      <c r="B166" s="58">
        <f>'[1]8a - UIFSM'!F9</f>
        <v>-21864</v>
      </c>
      <c r="C166" s="58">
        <f>'[1]8a - UIFSM'!G9</f>
        <v>-18799.559999999998</v>
      </c>
      <c r="D166" s="58">
        <f>'[1]8a - UIFSM'!H9</f>
        <v>-4064.4300000000003</v>
      </c>
      <c r="E166" s="58">
        <f>'[1]8a - UIFSM'!I9</f>
        <v>-1860.1880644022822</v>
      </c>
      <c r="F166" s="58">
        <f>'[1]8a - UIFSM'!J9</f>
        <v>-2316.4412900926036</v>
      </c>
      <c r="G166" s="115">
        <f>'[1]8a - UIFSM'!K9</f>
        <v>-2630.3995802967329</v>
      </c>
      <c r="H166" s="48"/>
      <c r="I166" s="48"/>
    </row>
    <row r="167" spans="1:9" x14ac:dyDescent="0.25">
      <c r="A167" s="126" t="s">
        <v>121</v>
      </c>
      <c r="B167" s="123">
        <f>'[1]8a - UIFSM'!F10</f>
        <v>-10411</v>
      </c>
      <c r="C167" s="123">
        <f>'[1]8a - UIFSM'!G10</f>
        <v>-6051</v>
      </c>
      <c r="D167" s="123">
        <f>'[1]8a - UIFSM'!H10</f>
        <v>-15746</v>
      </c>
      <c r="E167" s="123">
        <f>'[1]8a - UIFSM'!I10</f>
        <v>-15746</v>
      </c>
      <c r="F167" s="123">
        <f>'[1]8a - UIFSM'!J10</f>
        <v>-15746</v>
      </c>
      <c r="G167" s="125">
        <f>'[1]8a - UIFSM'!K10</f>
        <v>-15746</v>
      </c>
      <c r="H167" s="48"/>
      <c r="I167" s="48"/>
    </row>
    <row r="168" spans="1:9" x14ac:dyDescent="0.25">
      <c r="A168" s="126" t="s">
        <v>122</v>
      </c>
      <c r="B168" s="123">
        <f>'[1]8a - UIFSM'!F11</f>
        <v>-18933</v>
      </c>
      <c r="C168" s="123">
        <f>'[1]8a - UIFSM'!G11</f>
        <v>-14825</v>
      </c>
      <c r="D168" s="123">
        <f>'[1]8a - UIFSM'!H11</f>
        <v>-22045</v>
      </c>
      <c r="E168" s="123">
        <f>'[1]8a - UIFSM'!I11</f>
        <v>-22045</v>
      </c>
      <c r="F168" s="123">
        <f>'[1]8a - UIFSM'!J11</f>
        <v>-22045</v>
      </c>
      <c r="G168" s="125">
        <f>'[1]8a - UIFSM'!K11</f>
        <v>-22045</v>
      </c>
      <c r="H168" s="48"/>
      <c r="I168" s="48"/>
    </row>
    <row r="169" spans="1:9" x14ac:dyDescent="0.25">
      <c r="A169" s="127" t="s">
        <v>123</v>
      </c>
      <c r="B169" s="128">
        <f t="shared" ref="B169:G169" si="20">SUM(B166:B168)</f>
        <v>-51208</v>
      </c>
      <c r="C169" s="128">
        <f t="shared" si="20"/>
        <v>-39675.56</v>
      </c>
      <c r="D169" s="128">
        <f t="shared" si="20"/>
        <v>-41855.43</v>
      </c>
      <c r="E169" s="128">
        <f t="shared" si="20"/>
        <v>-39651.188064402282</v>
      </c>
      <c r="F169" s="128">
        <f t="shared" si="20"/>
        <v>-40107.441290092604</v>
      </c>
      <c r="G169" s="129">
        <f t="shared" si="20"/>
        <v>-40421.399580296733</v>
      </c>
      <c r="H169" s="48"/>
      <c r="I169" s="48"/>
    </row>
    <row r="170" spans="1:9" x14ac:dyDescent="0.25">
      <c r="A170" s="110"/>
      <c r="B170" s="123"/>
      <c r="C170" s="123"/>
      <c r="D170" s="123"/>
      <c r="E170" s="123"/>
      <c r="F170" s="123"/>
      <c r="G170" s="125"/>
      <c r="H170" s="48"/>
      <c r="I170" s="48"/>
    </row>
    <row r="171" spans="1:9" x14ac:dyDescent="0.25">
      <c r="A171" s="108" t="s">
        <v>53</v>
      </c>
      <c r="B171" s="123">
        <f>'[1]8a - UIFSM'!F354</f>
        <v>32408.440000000002</v>
      </c>
      <c r="C171" s="123">
        <f>'[1]8a - UIFSM'!G354</f>
        <v>35611.129999999997</v>
      </c>
      <c r="D171" s="123">
        <f>'[1]8a - UIFSM'!H354</f>
        <v>39995.241935597718</v>
      </c>
      <c r="E171" s="123">
        <f>'[1]8a - UIFSM'!I354</f>
        <v>37334.746774309679</v>
      </c>
      <c r="F171" s="123">
        <f>'[1]8a - UIFSM'!J354</f>
        <v>37477.041709795871</v>
      </c>
      <c r="G171" s="115">
        <f>'[1]8a - UIFSM'!K354</f>
        <v>37622.182543991788</v>
      </c>
      <c r="H171" s="48"/>
      <c r="I171" s="48"/>
    </row>
    <row r="172" spans="1:9" x14ac:dyDescent="0.25">
      <c r="A172" s="108"/>
      <c r="B172" s="123"/>
      <c r="C172" s="123"/>
      <c r="D172" s="123"/>
      <c r="E172" s="123"/>
      <c r="F172" s="123"/>
      <c r="G172" s="45"/>
      <c r="H172" s="48"/>
      <c r="I172" s="48"/>
    </row>
    <row r="173" spans="1:9" ht="13.8" thickBot="1" x14ac:dyDescent="0.3">
      <c r="A173" s="116" t="s">
        <v>105</v>
      </c>
      <c r="B173" s="94">
        <f>'[1]8a - UIFSM'!F356</f>
        <v>-18799.559999999998</v>
      </c>
      <c r="C173" s="95">
        <f>'[1]8a - UIFSM'!G356</f>
        <v>-4064.4300000000003</v>
      </c>
      <c r="D173" s="94">
        <f>'[1]8a - UIFSM'!H356</f>
        <v>-1860.1880644022822</v>
      </c>
      <c r="E173" s="94">
        <f>'[1]8a - UIFSM'!I356</f>
        <v>-2316.4412900926036</v>
      </c>
      <c r="F173" s="94">
        <f>'[1]8a - UIFSM'!J356</f>
        <v>-2630.3995802967329</v>
      </c>
      <c r="G173" s="96">
        <f>'[1]8a - UIFSM'!K356</f>
        <v>-2799.2170363049445</v>
      </c>
      <c r="H173" s="48" t="s">
        <v>25</v>
      </c>
      <c r="I173" s="48"/>
    </row>
    <row r="174" spans="1:9" ht="13.8" thickBot="1" x14ac:dyDescent="0.3">
      <c r="A174" s="131"/>
      <c r="B174" s="118"/>
      <c r="C174" s="123"/>
      <c r="D174" s="123"/>
      <c r="E174" s="123"/>
      <c r="F174" s="123"/>
      <c r="G174" s="123"/>
      <c r="H174" s="48"/>
      <c r="I174" s="48"/>
    </row>
    <row r="175" spans="1:9" x14ac:dyDescent="0.25">
      <c r="A175" s="49" t="s">
        <v>126</v>
      </c>
      <c r="B175" s="104" t="s">
        <v>21</v>
      </c>
      <c r="C175" s="104" t="s">
        <v>21</v>
      </c>
      <c r="D175" s="104" t="s">
        <v>21</v>
      </c>
      <c r="E175" s="104" t="s">
        <v>21</v>
      </c>
      <c r="F175" s="104" t="s">
        <v>21</v>
      </c>
      <c r="G175" s="105" t="s">
        <v>21</v>
      </c>
      <c r="H175" s="48"/>
      <c r="I175" s="48"/>
    </row>
    <row r="176" spans="1:9" x14ac:dyDescent="0.25">
      <c r="A176" s="106"/>
      <c r="B176" s="107"/>
      <c r="C176" s="73"/>
      <c r="D176" s="73"/>
      <c r="E176" s="73"/>
      <c r="F176" s="73"/>
      <c r="G176" s="80"/>
      <c r="H176" s="48"/>
      <c r="I176" s="48"/>
    </row>
    <row r="177" spans="1:9" x14ac:dyDescent="0.25">
      <c r="A177" s="108" t="s">
        <v>30</v>
      </c>
      <c r="B177" s="109"/>
      <c r="C177" s="73"/>
      <c r="D177" s="73"/>
      <c r="E177" s="73"/>
      <c r="F177" s="73"/>
      <c r="G177" s="80"/>
      <c r="H177" s="48"/>
      <c r="I177" s="48"/>
    </row>
    <row r="178" spans="1:9" x14ac:dyDescent="0.25">
      <c r="A178" s="110" t="s">
        <v>101</v>
      </c>
      <c r="B178" s="58">
        <f>'[1]8b - Vulnerable Bursary'!F9</f>
        <v>0</v>
      </c>
      <c r="C178" s="58">
        <f>'[1]8b - Vulnerable Bursary'!G9</f>
        <v>0</v>
      </c>
      <c r="D178" s="58">
        <f>'[1]8b - Vulnerable Bursary'!H9</f>
        <v>0</v>
      </c>
      <c r="E178" s="58">
        <f>'[1]8b - Vulnerable Bursary'!I9</f>
        <v>0</v>
      </c>
      <c r="F178" s="58">
        <f>'[1]8b - Vulnerable Bursary'!J9</f>
        <v>0</v>
      </c>
      <c r="G178" s="115">
        <f>'[1]8b - Vulnerable Bursary'!K9</f>
        <v>0</v>
      </c>
      <c r="H178" s="48"/>
      <c r="I178" s="48"/>
    </row>
    <row r="179" spans="1:9" x14ac:dyDescent="0.25">
      <c r="A179" s="110" t="s">
        <v>127</v>
      </c>
      <c r="B179" s="73">
        <f>'[1]8b - Vulnerable Bursary'!F10</f>
        <v>0</v>
      </c>
      <c r="C179" s="73">
        <f>'[1]8b - Vulnerable Bursary'!G10</f>
        <v>0</v>
      </c>
      <c r="D179" s="73">
        <f>'[1]8b - Vulnerable Bursary'!H10</f>
        <v>0</v>
      </c>
      <c r="E179" s="73">
        <f>'[1]8b - Vulnerable Bursary'!I10</f>
        <v>0</v>
      </c>
      <c r="F179" s="73">
        <f>'[1]8b - Vulnerable Bursary'!J10</f>
        <v>0</v>
      </c>
      <c r="G179" s="125">
        <f>'[1]8b - Vulnerable Bursary'!K10</f>
        <v>0</v>
      </c>
      <c r="H179" s="48"/>
      <c r="I179" s="48"/>
    </row>
    <row r="180" spans="1:9" x14ac:dyDescent="0.25">
      <c r="A180" s="110" t="s">
        <v>128</v>
      </c>
      <c r="B180" s="111">
        <f t="shared" ref="B180:G180" si="21">SUM(B178:B179)</f>
        <v>0</v>
      </c>
      <c r="C180" s="111">
        <f t="shared" si="21"/>
        <v>0</v>
      </c>
      <c r="D180" s="111">
        <f t="shared" si="21"/>
        <v>0</v>
      </c>
      <c r="E180" s="111">
        <f t="shared" si="21"/>
        <v>0</v>
      </c>
      <c r="F180" s="111">
        <f t="shared" si="21"/>
        <v>0</v>
      </c>
      <c r="G180" s="112">
        <f t="shared" si="21"/>
        <v>0</v>
      </c>
      <c r="H180" s="48"/>
      <c r="I180" s="48"/>
    </row>
    <row r="181" spans="1:9" x14ac:dyDescent="0.25">
      <c r="A181" s="110"/>
      <c r="B181" s="107"/>
      <c r="C181" s="113"/>
      <c r="D181" s="113"/>
      <c r="E181" s="113"/>
      <c r="F181" s="113"/>
      <c r="G181" s="114"/>
      <c r="H181" s="48"/>
      <c r="I181" s="48"/>
    </row>
    <row r="182" spans="1:9" x14ac:dyDescent="0.25">
      <c r="A182" s="108" t="s">
        <v>53</v>
      </c>
      <c r="B182" s="58">
        <f>'[1]8b - Vulnerable Bursary'!F352</f>
        <v>0</v>
      </c>
      <c r="C182" s="58">
        <f>'[1]8b - Vulnerable Bursary'!G352</f>
        <v>0</v>
      </c>
      <c r="D182" s="58">
        <f>'[1]8b - Vulnerable Bursary'!H352</f>
        <v>0</v>
      </c>
      <c r="E182" s="58">
        <f>'[1]8b - Vulnerable Bursary'!I352</f>
        <v>0</v>
      </c>
      <c r="F182" s="58">
        <f>'[1]8b - Vulnerable Bursary'!J352</f>
        <v>0</v>
      </c>
      <c r="G182" s="125">
        <f>'[1]8b - Vulnerable Bursary'!K352</f>
        <v>0</v>
      </c>
      <c r="H182" s="48"/>
      <c r="I182" s="48"/>
    </row>
    <row r="183" spans="1:9" x14ac:dyDescent="0.25">
      <c r="A183" s="110"/>
      <c r="B183" s="44"/>
      <c r="C183" s="44"/>
      <c r="D183" s="44"/>
      <c r="E183" s="44"/>
      <c r="F183" s="44"/>
      <c r="G183" s="45"/>
      <c r="H183" s="48"/>
      <c r="I183" s="48"/>
    </row>
    <row r="184" spans="1:9" ht="13.8" thickBot="1" x14ac:dyDescent="0.3">
      <c r="A184" s="116" t="s">
        <v>105</v>
      </c>
      <c r="B184" s="94">
        <f>'[1]8b - Vulnerable Bursary'!F354</f>
        <v>0</v>
      </c>
      <c r="C184" s="95">
        <f>'[1]8b - Vulnerable Bursary'!G354</f>
        <v>0</v>
      </c>
      <c r="D184" s="94">
        <f>'[1]8b - Vulnerable Bursary'!H354</f>
        <v>0</v>
      </c>
      <c r="E184" s="94">
        <f>'[1]8b - Vulnerable Bursary'!I354</f>
        <v>0</v>
      </c>
      <c r="F184" s="94">
        <f>'[1]8b - Vulnerable Bursary'!J354</f>
        <v>0</v>
      </c>
      <c r="G184" s="96">
        <f>'[1]8b - Vulnerable Bursary'!K354</f>
        <v>0</v>
      </c>
      <c r="H184" s="48" t="s">
        <v>25</v>
      </c>
      <c r="I184" s="48"/>
    </row>
    <row r="185" spans="1:9" ht="13.8" thickBot="1" x14ac:dyDescent="0.3">
      <c r="A185" s="131"/>
      <c r="B185" s="118"/>
      <c r="C185" s="123"/>
      <c r="D185" s="123"/>
      <c r="E185" s="123"/>
      <c r="F185" s="123"/>
      <c r="G185" s="123"/>
      <c r="H185" s="48"/>
      <c r="I185" s="48"/>
    </row>
    <row r="186" spans="1:9" x14ac:dyDescent="0.25">
      <c r="A186" s="49" t="s">
        <v>129</v>
      </c>
      <c r="B186" s="104" t="s">
        <v>21</v>
      </c>
      <c r="C186" s="104" t="s">
        <v>21</v>
      </c>
      <c r="D186" s="104" t="s">
        <v>21</v>
      </c>
      <c r="E186" s="104" t="s">
        <v>21</v>
      </c>
      <c r="F186" s="104" t="s">
        <v>21</v>
      </c>
      <c r="G186" s="105" t="s">
        <v>21</v>
      </c>
      <c r="H186" s="48"/>
      <c r="I186" s="48"/>
    </row>
    <row r="187" spans="1:9" x14ac:dyDescent="0.25">
      <c r="A187" s="106"/>
      <c r="B187" s="107"/>
      <c r="C187" s="73"/>
      <c r="D187" s="73"/>
      <c r="E187" s="73"/>
      <c r="F187" s="73"/>
      <c r="G187" s="80"/>
      <c r="H187" s="48"/>
      <c r="I187" s="48"/>
    </row>
    <row r="188" spans="1:9" x14ac:dyDescent="0.25">
      <c r="A188" s="108" t="s">
        <v>30</v>
      </c>
      <c r="B188" s="109"/>
      <c r="C188" s="73"/>
      <c r="D188" s="73"/>
      <c r="E188" s="73"/>
      <c r="F188" s="73"/>
      <c r="G188" s="80"/>
      <c r="H188" s="48"/>
      <c r="I188" s="48"/>
    </row>
    <row r="189" spans="1:9" x14ac:dyDescent="0.25">
      <c r="A189" s="110" t="s">
        <v>101</v>
      </c>
      <c r="B189" s="58">
        <f>'[1]8c - 16-19 Bursary'!F9</f>
        <v>0</v>
      </c>
      <c r="C189" s="58">
        <f>'[1]8c - 16-19 Bursary'!G9</f>
        <v>0</v>
      </c>
      <c r="D189" s="58">
        <f>'[1]8c - 16-19 Bursary'!H9</f>
        <v>0</v>
      </c>
      <c r="E189" s="58">
        <f>'[1]8c - 16-19 Bursary'!I9</f>
        <v>0</v>
      </c>
      <c r="F189" s="58">
        <f>'[1]8c - 16-19 Bursary'!J9</f>
        <v>0</v>
      </c>
      <c r="G189" s="115">
        <f>'[1]8c - 16-19 Bursary'!K9</f>
        <v>0</v>
      </c>
      <c r="H189" s="48"/>
      <c r="I189" s="48"/>
    </row>
    <row r="190" spans="1:9" x14ac:dyDescent="0.25">
      <c r="A190" s="110" t="s">
        <v>121</v>
      </c>
      <c r="B190" s="73">
        <f>'[1]8c - 16-19 Bursary'!F10</f>
        <v>0</v>
      </c>
      <c r="C190" s="73">
        <f>'[1]8c - 16-19 Bursary'!G10</f>
        <v>0</v>
      </c>
      <c r="D190" s="73">
        <f>'[1]8c - 16-19 Bursary'!H10</f>
        <v>0</v>
      </c>
      <c r="E190" s="73">
        <f>'[1]8c - 16-19 Bursary'!I10</f>
        <v>0</v>
      </c>
      <c r="F190" s="73">
        <f>'[1]8c - 16-19 Bursary'!J10</f>
        <v>0</v>
      </c>
      <c r="G190" s="125">
        <f>'[1]8c - 16-19 Bursary'!K10</f>
        <v>0</v>
      </c>
      <c r="H190" s="48"/>
      <c r="I190" s="48"/>
    </row>
    <row r="191" spans="1:9" x14ac:dyDescent="0.25">
      <c r="A191" s="110" t="s">
        <v>122</v>
      </c>
      <c r="B191" s="73">
        <f>'[1]8c - 16-19 Bursary'!F11</f>
        <v>0</v>
      </c>
      <c r="C191" s="73">
        <f>'[1]8c - 16-19 Bursary'!G11</f>
        <v>0</v>
      </c>
      <c r="D191" s="73">
        <f>'[1]8c - 16-19 Bursary'!H11</f>
        <v>0</v>
      </c>
      <c r="E191" s="73">
        <f>'[1]8c - 16-19 Bursary'!I11</f>
        <v>0</v>
      </c>
      <c r="F191" s="73">
        <f>'[1]8c - 16-19 Bursary'!J11</f>
        <v>0</v>
      </c>
      <c r="G191" s="125">
        <f>'[1]8c - 16-19 Bursary'!K11</f>
        <v>0</v>
      </c>
      <c r="H191" s="48"/>
      <c r="I191" s="48"/>
    </row>
    <row r="192" spans="1:9" x14ac:dyDescent="0.25">
      <c r="A192" s="110" t="s">
        <v>130</v>
      </c>
      <c r="B192" s="111">
        <f t="shared" ref="B192:G192" si="22">SUM(B189:B191)</f>
        <v>0</v>
      </c>
      <c r="C192" s="111">
        <f t="shared" si="22"/>
        <v>0</v>
      </c>
      <c r="D192" s="111">
        <f t="shared" si="22"/>
        <v>0</v>
      </c>
      <c r="E192" s="111">
        <f t="shared" si="22"/>
        <v>0</v>
      </c>
      <c r="F192" s="111">
        <f t="shared" si="22"/>
        <v>0</v>
      </c>
      <c r="G192" s="112">
        <f t="shared" si="22"/>
        <v>0</v>
      </c>
      <c r="H192" s="48"/>
      <c r="I192" s="48"/>
    </row>
    <row r="193" spans="1:9" x14ac:dyDescent="0.25">
      <c r="A193" s="110"/>
      <c r="B193" s="107"/>
      <c r="C193" s="113"/>
      <c r="D193" s="113"/>
      <c r="E193" s="113"/>
      <c r="F193" s="113"/>
      <c r="G193" s="114"/>
      <c r="H193" s="48"/>
      <c r="I193" s="48"/>
    </row>
    <row r="194" spans="1:9" x14ac:dyDescent="0.25">
      <c r="A194" s="108" t="s">
        <v>53</v>
      </c>
      <c r="B194" s="58">
        <f>'[1]8c - 16-19 Bursary'!F353</f>
        <v>0</v>
      </c>
      <c r="C194" s="58">
        <f>'[1]8c - 16-19 Bursary'!G353</f>
        <v>0</v>
      </c>
      <c r="D194" s="58">
        <f>'[1]8c - 16-19 Bursary'!H353</f>
        <v>0</v>
      </c>
      <c r="E194" s="58">
        <f>'[1]8c - 16-19 Bursary'!I353</f>
        <v>0</v>
      </c>
      <c r="F194" s="58">
        <f>'[1]8c - 16-19 Bursary'!J353</f>
        <v>0</v>
      </c>
      <c r="G194" s="115">
        <f>'[1]8c - 16-19 Bursary'!K353</f>
        <v>0</v>
      </c>
      <c r="H194" s="48"/>
      <c r="I194" s="48"/>
    </row>
    <row r="195" spans="1:9" x14ac:dyDescent="0.25">
      <c r="A195" s="110"/>
      <c r="B195" s="44"/>
      <c r="C195" s="44"/>
      <c r="D195" s="44"/>
      <c r="E195" s="44"/>
      <c r="F195" s="44"/>
      <c r="G195" s="45"/>
      <c r="H195" s="48"/>
      <c r="I195" s="48"/>
    </row>
    <row r="196" spans="1:9" ht="13.8" thickBot="1" x14ac:dyDescent="0.3">
      <c r="A196" s="116" t="s">
        <v>105</v>
      </c>
      <c r="B196" s="94">
        <f>'[1]8c - 16-19 Bursary'!F355</f>
        <v>0</v>
      </c>
      <c r="C196" s="95">
        <f>'[1]8c - 16-19 Bursary'!G355</f>
        <v>0</v>
      </c>
      <c r="D196" s="94">
        <f>'[1]8c - 16-19 Bursary'!H355</f>
        <v>0</v>
      </c>
      <c r="E196" s="94">
        <f>'[1]8c - 16-19 Bursary'!I355</f>
        <v>0</v>
      </c>
      <c r="F196" s="94">
        <f>'[1]8c - 16-19 Bursary'!J355</f>
        <v>0</v>
      </c>
      <c r="G196" s="96">
        <f>'[1]8c - 16-19 Bursary'!K355</f>
        <v>0</v>
      </c>
      <c r="H196" s="48" t="s">
        <v>25</v>
      </c>
      <c r="I196" s="48"/>
    </row>
    <row r="197" spans="1:9" ht="13.8" thickBot="1" x14ac:dyDescent="0.3">
      <c r="A197" s="131"/>
      <c r="B197" s="118"/>
      <c r="C197" s="123"/>
      <c r="D197" s="123"/>
      <c r="E197" s="123"/>
      <c r="F197" s="123"/>
      <c r="G197" s="123"/>
      <c r="H197" s="48"/>
      <c r="I197" s="48"/>
    </row>
    <row r="198" spans="1:9" x14ac:dyDescent="0.25">
      <c r="A198" s="120" t="s">
        <v>131</v>
      </c>
      <c r="B198" s="104" t="s">
        <v>21</v>
      </c>
      <c r="C198" s="104" t="s">
        <v>21</v>
      </c>
      <c r="D198" s="104" t="s">
        <v>21</v>
      </c>
      <c r="E198" s="104" t="s">
        <v>21</v>
      </c>
      <c r="F198" s="104" t="s">
        <v>21</v>
      </c>
      <c r="G198" s="105" t="s">
        <v>21</v>
      </c>
      <c r="H198" s="48"/>
      <c r="I198" s="48"/>
    </row>
    <row r="199" spans="1:9" x14ac:dyDescent="0.25">
      <c r="A199" s="108"/>
      <c r="B199" s="118"/>
      <c r="C199" s="132"/>
      <c r="D199" s="132"/>
      <c r="E199" s="132"/>
      <c r="F199" s="132"/>
      <c r="G199" s="133"/>
      <c r="I199" s="48"/>
    </row>
    <row r="200" spans="1:9" x14ac:dyDescent="0.25">
      <c r="A200" s="134" t="str">
        <f>IF(ISBLANK('[1]8d - Other Grants'!B7),"",'[1]8d - Other Grants'!B7)</f>
        <v>Homes4Ukraine</v>
      </c>
      <c r="B200" s="132"/>
      <c r="C200" s="132"/>
      <c r="D200" s="132"/>
      <c r="E200" s="132"/>
      <c r="F200" s="132"/>
      <c r="G200" s="133"/>
      <c r="H200" s="48"/>
      <c r="I200" s="48"/>
    </row>
    <row r="201" spans="1:9" x14ac:dyDescent="0.25">
      <c r="A201" s="110" t="s">
        <v>101</v>
      </c>
      <c r="B201" s="58">
        <f>'[1]8d - Other Grants'!D10</f>
        <v>0</v>
      </c>
      <c r="C201" s="58">
        <f>'[1]8d - Other Grants'!E10</f>
        <v>0</v>
      </c>
      <c r="D201" s="58">
        <f>'[1]8d - Other Grants'!F10</f>
        <v>-7050</v>
      </c>
      <c r="E201" s="58">
        <f>'[1]8d - Other Grants'!G10</f>
        <v>-7050</v>
      </c>
      <c r="F201" s="58">
        <f>'[1]8d - Other Grants'!H10</f>
        <v>-7050</v>
      </c>
      <c r="G201" s="115">
        <f>'[1]8d - Other Grants'!I10</f>
        <v>-7050</v>
      </c>
      <c r="H201" s="48"/>
      <c r="I201" s="48"/>
    </row>
    <row r="202" spans="1:9" x14ac:dyDescent="0.25">
      <c r="A202" s="110" t="s">
        <v>132</v>
      </c>
      <c r="B202" s="132">
        <f>SUM('[1]8d - Other Grants'!D15+'[1]8d - Other Grants'!D20)</f>
        <v>0</v>
      </c>
      <c r="C202" s="132">
        <f>SUM('[1]8d - Other Grants'!E15+'[1]8d - Other Grants'!E20)</f>
        <v>-7050</v>
      </c>
      <c r="D202" s="132">
        <f>SUM('[1]8d - Other Grants'!F15+'[1]8d - Other Grants'!F20)</f>
        <v>0</v>
      </c>
      <c r="E202" s="132">
        <f>SUM('[1]8d - Other Grants'!G15+'[1]8d - Other Grants'!G20)</f>
        <v>0</v>
      </c>
      <c r="F202" s="132">
        <f>SUM('[1]8d - Other Grants'!H15+'[1]8d - Other Grants'!H20)</f>
        <v>0</v>
      </c>
      <c r="G202" s="125">
        <f>SUM('[1]8d - Other Grants'!I15+'[1]8d - Other Grants'!I20)</f>
        <v>0</v>
      </c>
      <c r="H202" s="48"/>
      <c r="I202" s="48"/>
    </row>
    <row r="203" spans="1:9" x14ac:dyDescent="0.25">
      <c r="A203" s="127" t="s">
        <v>123</v>
      </c>
      <c r="B203" s="92">
        <f>'[1]8d - Other Grants'!D22</f>
        <v>0</v>
      </c>
      <c r="C203" s="92">
        <f>'[1]8d - Other Grants'!E22</f>
        <v>-7050</v>
      </c>
      <c r="D203" s="92">
        <f>'[1]8d - Other Grants'!F22</f>
        <v>-7050</v>
      </c>
      <c r="E203" s="92">
        <f>'[1]8d - Other Grants'!G22</f>
        <v>-7050</v>
      </c>
      <c r="F203" s="92">
        <f>'[1]8d - Other Grants'!H22</f>
        <v>-7050</v>
      </c>
      <c r="G203" s="93">
        <f>'[1]8d - Other Grants'!I22</f>
        <v>-7050</v>
      </c>
      <c r="H203" s="48"/>
      <c r="I203" s="48"/>
    </row>
    <row r="204" spans="1:9" x14ac:dyDescent="0.25">
      <c r="A204" s="110"/>
      <c r="B204" s="132"/>
      <c r="C204" s="132"/>
      <c r="D204" s="132"/>
      <c r="E204" s="132"/>
      <c r="F204" s="132"/>
      <c r="G204" s="133"/>
      <c r="H204" s="48"/>
      <c r="I204" s="48"/>
    </row>
    <row r="205" spans="1:9" x14ac:dyDescent="0.25">
      <c r="A205" s="108" t="s">
        <v>53</v>
      </c>
      <c r="B205" s="132">
        <f>'[1]8d - Other Grants'!D363</f>
        <v>0</v>
      </c>
      <c r="C205" s="132">
        <f>'[1]8d - Other Grants'!E363</f>
        <v>0</v>
      </c>
      <c r="D205" s="132">
        <f>'[1]8d - Other Grants'!F363</f>
        <v>0</v>
      </c>
      <c r="E205" s="132">
        <f>'[1]8d - Other Grants'!G363</f>
        <v>0</v>
      </c>
      <c r="F205" s="132">
        <f>'[1]8d - Other Grants'!H363</f>
        <v>0</v>
      </c>
      <c r="G205" s="125">
        <f>'[1]8d - Other Grants'!I363</f>
        <v>0</v>
      </c>
      <c r="H205" s="48"/>
      <c r="I205" s="48"/>
    </row>
    <row r="206" spans="1:9" x14ac:dyDescent="0.25">
      <c r="A206" s="110"/>
      <c r="B206" s="132"/>
      <c r="C206" s="132"/>
      <c r="D206" s="132"/>
      <c r="E206" s="132"/>
      <c r="F206" s="132"/>
      <c r="G206" s="133"/>
      <c r="H206" s="48"/>
      <c r="I206" s="48"/>
    </row>
    <row r="207" spans="1:9" x14ac:dyDescent="0.25">
      <c r="A207" s="110" t="s">
        <v>105</v>
      </c>
      <c r="B207" s="111">
        <f>'[1]8d - Other Grants'!D365</f>
        <v>0</v>
      </c>
      <c r="C207" s="135">
        <f>'[1]8d - Other Grants'!E365</f>
        <v>-7050</v>
      </c>
      <c r="D207" s="111">
        <f>'[1]8d - Other Grants'!F365</f>
        <v>-7050</v>
      </c>
      <c r="E207" s="111">
        <f>'[1]8d - Other Grants'!G365</f>
        <v>-7050</v>
      </c>
      <c r="F207" s="111">
        <f>'[1]8d - Other Grants'!H365</f>
        <v>-7050</v>
      </c>
      <c r="G207" s="112">
        <f>'[1]8d - Other Grants'!I365</f>
        <v>-7050</v>
      </c>
      <c r="H207" s="48" t="s">
        <v>25</v>
      </c>
      <c r="I207" s="48"/>
    </row>
    <row r="208" spans="1:9" x14ac:dyDescent="0.25">
      <c r="A208" s="110"/>
      <c r="B208" s="132"/>
      <c r="C208" s="132"/>
      <c r="D208" s="132"/>
      <c r="E208" s="132"/>
      <c r="F208" s="132"/>
      <c r="G208" s="133"/>
      <c r="H208" s="48"/>
      <c r="I208" s="48"/>
    </row>
    <row r="209" spans="1:9" x14ac:dyDescent="0.25">
      <c r="A209" s="134" t="str">
        <f>IF(ISBLANK('[1]8d - Other Grants'!B367),"",'[1]8d - Other Grants'!B367)</f>
        <v/>
      </c>
      <c r="B209" s="132"/>
      <c r="C209" s="132"/>
      <c r="D209" s="132"/>
      <c r="E209" s="132"/>
      <c r="F209" s="132"/>
      <c r="G209" s="133"/>
      <c r="H209" s="48"/>
      <c r="I209" s="48"/>
    </row>
    <row r="210" spans="1:9" x14ac:dyDescent="0.25">
      <c r="A210" s="110" t="s">
        <v>101</v>
      </c>
      <c r="B210" s="58">
        <f>'[1]8d - Other Grants'!D370</f>
        <v>0</v>
      </c>
      <c r="C210" s="58">
        <f>'[1]8d - Other Grants'!E370</f>
        <v>0</v>
      </c>
      <c r="D210" s="58">
        <f>'[1]8d - Other Grants'!F370</f>
        <v>0</v>
      </c>
      <c r="E210" s="58">
        <f>'[1]8d - Other Grants'!G370</f>
        <v>0</v>
      </c>
      <c r="F210" s="58">
        <f>'[1]8d - Other Grants'!H370</f>
        <v>0</v>
      </c>
      <c r="G210" s="115">
        <f>'[1]8d - Other Grants'!I370</f>
        <v>0</v>
      </c>
      <c r="I210" s="48"/>
    </row>
    <row r="211" spans="1:9" x14ac:dyDescent="0.25">
      <c r="A211" s="110" t="s">
        <v>132</v>
      </c>
      <c r="B211" s="132">
        <f>SUM('[1]8d - Other Grants'!D375+'[1]8d - Other Grants'!D380)</f>
        <v>0</v>
      </c>
      <c r="C211" s="132">
        <f>SUM('[1]8d - Other Grants'!E375+'[1]8d - Other Grants'!E380)</f>
        <v>0</v>
      </c>
      <c r="D211" s="132">
        <f>SUM('[1]8d - Other Grants'!F375+'[1]8d - Other Grants'!F380)</f>
        <v>0</v>
      </c>
      <c r="E211" s="132">
        <f>SUM('[1]8d - Other Grants'!G375+'[1]8d - Other Grants'!G380)</f>
        <v>0</v>
      </c>
      <c r="F211" s="132">
        <f>SUM('[1]8d - Other Grants'!H375+'[1]8d - Other Grants'!H380)</f>
        <v>0</v>
      </c>
      <c r="G211" s="125">
        <f>SUM('[1]8d - Other Grants'!I375+'[1]8d - Other Grants'!I380)</f>
        <v>0</v>
      </c>
      <c r="H211" s="48"/>
      <c r="I211" s="48"/>
    </row>
    <row r="212" spans="1:9" x14ac:dyDescent="0.25">
      <c r="A212" s="127" t="s">
        <v>123</v>
      </c>
      <c r="B212" s="92">
        <f>'[1]8d - Other Grants'!D382</f>
        <v>0</v>
      </c>
      <c r="C212" s="92">
        <f>'[1]8d - Other Grants'!E382</f>
        <v>0</v>
      </c>
      <c r="D212" s="92">
        <f>'[1]8d - Other Grants'!F382</f>
        <v>0</v>
      </c>
      <c r="E212" s="92">
        <f>'[1]8d - Other Grants'!G382</f>
        <v>0</v>
      </c>
      <c r="F212" s="92">
        <f>'[1]8d - Other Grants'!H382</f>
        <v>0</v>
      </c>
      <c r="G212" s="93">
        <f>'[1]8d - Other Grants'!I382</f>
        <v>0</v>
      </c>
      <c r="H212" s="48"/>
      <c r="I212" s="48"/>
    </row>
    <row r="213" spans="1:9" x14ac:dyDescent="0.25">
      <c r="A213" s="127"/>
      <c r="B213" s="132"/>
      <c r="C213" s="132"/>
      <c r="D213" s="132"/>
      <c r="E213" s="132"/>
      <c r="F213" s="132"/>
      <c r="G213" s="133"/>
      <c r="H213" s="48"/>
      <c r="I213" s="48"/>
    </row>
    <row r="214" spans="1:9" x14ac:dyDescent="0.25">
      <c r="A214" s="108" t="s">
        <v>53</v>
      </c>
      <c r="B214" s="132">
        <f>'[1]8d - Other Grants'!D723</f>
        <v>0</v>
      </c>
      <c r="C214" s="132">
        <f>'[1]8d - Other Grants'!E723</f>
        <v>0</v>
      </c>
      <c r="D214" s="132">
        <f>'[1]8d - Other Grants'!F723</f>
        <v>0</v>
      </c>
      <c r="E214" s="132">
        <f>'[1]8d - Other Grants'!G723</f>
        <v>0</v>
      </c>
      <c r="F214" s="132">
        <f>'[1]8d - Other Grants'!H723</f>
        <v>0</v>
      </c>
      <c r="G214" s="125">
        <f>'[1]8d - Other Grants'!I723</f>
        <v>0</v>
      </c>
      <c r="H214" s="48"/>
      <c r="I214" s="48"/>
    </row>
    <row r="215" spans="1:9" x14ac:dyDescent="0.25">
      <c r="A215" s="110"/>
      <c r="B215" s="132"/>
      <c r="C215" s="132"/>
      <c r="D215" s="132"/>
      <c r="E215" s="132"/>
      <c r="F215" s="132"/>
      <c r="G215" s="133"/>
      <c r="H215" s="48"/>
      <c r="I215" s="48"/>
    </row>
    <row r="216" spans="1:9" x14ac:dyDescent="0.25">
      <c r="A216" s="110" t="s">
        <v>105</v>
      </c>
      <c r="B216" s="111">
        <f>'[1]8d - Other Grants'!D725</f>
        <v>0</v>
      </c>
      <c r="C216" s="135">
        <f>'[1]8d - Other Grants'!E725</f>
        <v>0</v>
      </c>
      <c r="D216" s="111">
        <f>'[1]8d - Other Grants'!F725</f>
        <v>0</v>
      </c>
      <c r="E216" s="111">
        <f>'[1]8d - Other Grants'!G725</f>
        <v>0</v>
      </c>
      <c r="F216" s="111">
        <f>'[1]8d - Other Grants'!H725</f>
        <v>0</v>
      </c>
      <c r="G216" s="112">
        <f>'[1]8d - Other Grants'!I725</f>
        <v>0</v>
      </c>
      <c r="H216" s="48" t="s">
        <v>25</v>
      </c>
      <c r="I216" s="48"/>
    </row>
    <row r="217" spans="1:9" x14ac:dyDescent="0.25">
      <c r="A217" s="110"/>
      <c r="B217" s="132"/>
      <c r="C217" s="132"/>
      <c r="D217" s="132"/>
      <c r="E217" s="132"/>
      <c r="F217" s="132"/>
      <c r="G217" s="133"/>
      <c r="H217" s="48"/>
      <c r="I217" s="48"/>
    </row>
    <row r="218" spans="1:9" x14ac:dyDescent="0.25">
      <c r="A218" s="134" t="str">
        <f>IF(ISBLANK('[1]8d - Other Grants'!B727),"",'[1]8d - Other Grants'!B727)</f>
        <v/>
      </c>
      <c r="B218" s="132"/>
      <c r="C218" s="132"/>
      <c r="D218" s="132"/>
      <c r="E218" s="132"/>
      <c r="F218" s="132"/>
      <c r="G218" s="133"/>
      <c r="H218" s="48"/>
      <c r="I218" s="48"/>
    </row>
    <row r="219" spans="1:9" x14ac:dyDescent="0.25">
      <c r="A219" s="110" t="s">
        <v>101</v>
      </c>
      <c r="B219" s="58">
        <f>'[1]8d - Other Grants'!D730</f>
        <v>0</v>
      </c>
      <c r="C219" s="58">
        <f>'[1]8d - Other Grants'!E730</f>
        <v>0</v>
      </c>
      <c r="D219" s="58">
        <f>'[1]8d - Other Grants'!F730</f>
        <v>0</v>
      </c>
      <c r="E219" s="58">
        <f>'[1]8d - Other Grants'!G730</f>
        <v>0</v>
      </c>
      <c r="F219" s="58">
        <f>'[1]8d - Other Grants'!H730</f>
        <v>0</v>
      </c>
      <c r="G219" s="115">
        <f>'[1]8d - Other Grants'!I730</f>
        <v>0</v>
      </c>
      <c r="I219" s="48"/>
    </row>
    <row r="220" spans="1:9" x14ac:dyDescent="0.25">
      <c r="A220" s="110" t="s">
        <v>132</v>
      </c>
      <c r="B220" s="132">
        <f>SUM('[1]8d - Other Grants'!D735+'[1]8d - Other Grants'!D740)</f>
        <v>0</v>
      </c>
      <c r="C220" s="132">
        <f>SUM('[1]8d - Other Grants'!E735+'[1]8d - Other Grants'!E740)</f>
        <v>0</v>
      </c>
      <c r="D220" s="132">
        <f>SUM('[1]8d - Other Grants'!F735+'[1]8d - Other Grants'!F740)</f>
        <v>0</v>
      </c>
      <c r="E220" s="132">
        <f>SUM('[1]8d - Other Grants'!G735+'[1]8d - Other Grants'!G740)</f>
        <v>0</v>
      </c>
      <c r="F220" s="132">
        <f>SUM('[1]8d - Other Grants'!H735+'[1]8d - Other Grants'!H740)</f>
        <v>0</v>
      </c>
      <c r="G220" s="125">
        <f>SUM('[1]8d - Other Grants'!I735+'[1]8d - Other Grants'!I740)</f>
        <v>0</v>
      </c>
      <c r="H220" s="48"/>
      <c r="I220" s="48"/>
    </row>
    <row r="221" spans="1:9" x14ac:dyDescent="0.25">
      <c r="A221" s="127" t="s">
        <v>123</v>
      </c>
      <c r="B221" s="92">
        <f>'[1]8d - Other Grants'!D742</f>
        <v>0</v>
      </c>
      <c r="C221" s="92">
        <f>'[1]8d - Other Grants'!E742</f>
        <v>0</v>
      </c>
      <c r="D221" s="92">
        <f>'[1]8d - Other Grants'!F742</f>
        <v>0</v>
      </c>
      <c r="E221" s="92">
        <f>'[1]8d - Other Grants'!G742</f>
        <v>0</v>
      </c>
      <c r="F221" s="92">
        <f>'[1]8d - Other Grants'!H742</f>
        <v>0</v>
      </c>
      <c r="G221" s="93">
        <f>'[1]8d - Other Grants'!I742</f>
        <v>0</v>
      </c>
      <c r="H221" s="48"/>
      <c r="I221" s="48"/>
    </row>
    <row r="222" spans="1:9" x14ac:dyDescent="0.25">
      <c r="A222" s="127"/>
      <c r="B222" s="132"/>
      <c r="C222" s="132"/>
      <c r="D222" s="132"/>
      <c r="E222" s="132"/>
      <c r="F222" s="132"/>
      <c r="G222" s="133"/>
      <c r="H222" s="48"/>
      <c r="I222" s="48"/>
    </row>
    <row r="223" spans="1:9" x14ac:dyDescent="0.25">
      <c r="A223" s="108" t="s">
        <v>53</v>
      </c>
      <c r="B223" s="132">
        <f>'[1]8d - Other Grants'!D1083</f>
        <v>0</v>
      </c>
      <c r="C223" s="132">
        <f>'[1]8d - Other Grants'!E1083</f>
        <v>0</v>
      </c>
      <c r="D223" s="132">
        <f>'[1]8d - Other Grants'!F1083</f>
        <v>0</v>
      </c>
      <c r="E223" s="132">
        <f>'[1]8d - Other Grants'!G1083</f>
        <v>0</v>
      </c>
      <c r="F223" s="132">
        <f>'[1]8d - Other Grants'!H1083</f>
        <v>0</v>
      </c>
      <c r="G223" s="125">
        <f>'[1]8d - Other Grants'!I1083</f>
        <v>0</v>
      </c>
      <c r="H223" s="48"/>
      <c r="I223" s="48"/>
    </row>
    <row r="224" spans="1:9" x14ac:dyDescent="0.25">
      <c r="A224" s="110"/>
      <c r="B224" s="132"/>
      <c r="C224" s="132"/>
      <c r="D224" s="132"/>
      <c r="E224" s="132"/>
      <c r="F224" s="132"/>
      <c r="G224" s="133"/>
      <c r="H224" s="48"/>
      <c r="I224" s="48"/>
    </row>
    <row r="225" spans="1:9" ht="13.8" thickBot="1" x14ac:dyDescent="0.3">
      <c r="A225" s="116" t="s">
        <v>105</v>
      </c>
      <c r="B225" s="94">
        <f>'[1]8d - Other Grants'!D1085</f>
        <v>0</v>
      </c>
      <c r="C225" s="95">
        <f>'[1]8d - Other Grants'!E1085</f>
        <v>0</v>
      </c>
      <c r="D225" s="94">
        <f>'[1]8d - Other Grants'!F1085</f>
        <v>0</v>
      </c>
      <c r="E225" s="94">
        <f>'[1]8d - Other Grants'!G1085</f>
        <v>0</v>
      </c>
      <c r="F225" s="94">
        <f>'[1]8d - Other Grants'!H1085</f>
        <v>0</v>
      </c>
      <c r="G225" s="96">
        <f>'[1]8d - Other Grants'!I1085</f>
        <v>0</v>
      </c>
      <c r="H225" s="48" t="s">
        <v>25</v>
      </c>
      <c r="I225" s="48"/>
    </row>
    <row r="226" spans="1:9" ht="13.8" thickBot="1" x14ac:dyDescent="0.3">
      <c r="A226" s="117"/>
      <c r="B226" s="118"/>
      <c r="C226" s="132"/>
      <c r="D226" s="132"/>
      <c r="E226" s="132"/>
      <c r="F226" s="132"/>
      <c r="G226" s="132"/>
      <c r="H226" s="48"/>
      <c r="I226" s="48"/>
    </row>
    <row r="227" spans="1:9" x14ac:dyDescent="0.25">
      <c r="A227" s="120" t="s">
        <v>133</v>
      </c>
      <c r="B227" s="104" t="s">
        <v>21</v>
      </c>
      <c r="C227" s="104" t="s">
        <v>21</v>
      </c>
      <c r="D227" s="104" t="s">
        <v>21</v>
      </c>
      <c r="E227" s="104" t="s">
        <v>21</v>
      </c>
      <c r="F227" s="104" t="s">
        <v>21</v>
      </c>
      <c r="G227" s="105" t="s">
        <v>21</v>
      </c>
      <c r="H227" s="48"/>
      <c r="I227" s="48"/>
    </row>
    <row r="228" spans="1:9" x14ac:dyDescent="0.25">
      <c r="A228" s="108"/>
      <c r="B228" s="118"/>
      <c r="C228" s="132"/>
      <c r="D228" s="132"/>
      <c r="E228" s="132"/>
      <c r="F228" s="132"/>
      <c r="G228" s="133"/>
      <c r="I228" s="48"/>
    </row>
    <row r="229" spans="1:9" x14ac:dyDescent="0.25">
      <c r="A229" s="134" t="str">
        <f>IF(ISBLANK('[1]Covid Grants'!B7),"",'[1]Covid Grants'!B7)</f>
        <v>Recovery Premium</v>
      </c>
      <c r="B229" s="132"/>
      <c r="C229" s="132"/>
      <c r="D229" s="132"/>
      <c r="E229" s="132"/>
      <c r="F229" s="132"/>
      <c r="G229" s="133"/>
      <c r="H229" s="48"/>
      <c r="I229" s="48"/>
    </row>
    <row r="230" spans="1:9" x14ac:dyDescent="0.25">
      <c r="A230" s="110" t="s">
        <v>101</v>
      </c>
      <c r="B230" s="58">
        <f>'[1]Covid Grants'!D10</f>
        <v>0</v>
      </c>
      <c r="C230" s="58">
        <f>'[1]Covid Grants'!E10</f>
        <v>-3071</v>
      </c>
      <c r="D230" s="58">
        <f>'[1]Covid Grants'!F10</f>
        <v>-14852</v>
      </c>
      <c r="E230" s="58">
        <f>'[1]Covid Grants'!G10</f>
        <v>-20870</v>
      </c>
      <c r="F230" s="58">
        <f>'[1]Covid Grants'!H10</f>
        <v>-20870</v>
      </c>
      <c r="G230" s="115">
        <f>'[1]Covid Grants'!I10</f>
        <v>-20870</v>
      </c>
      <c r="H230" s="48"/>
      <c r="I230" s="48"/>
    </row>
    <row r="231" spans="1:9" x14ac:dyDescent="0.25">
      <c r="A231" s="110" t="s">
        <v>132</v>
      </c>
      <c r="B231" s="132">
        <f>'[1]Covid Grants'!D15</f>
        <v>-5510</v>
      </c>
      <c r="C231" s="132">
        <f>'[1]Covid Grants'!E15</f>
        <v>-11781</v>
      </c>
      <c r="D231" s="132">
        <f>'[1]Covid Grants'!F15</f>
        <v>-6018</v>
      </c>
      <c r="E231" s="132">
        <f>'[1]Covid Grants'!G15</f>
        <v>0</v>
      </c>
      <c r="F231" s="132">
        <f>'[1]Covid Grants'!H15</f>
        <v>0</v>
      </c>
      <c r="G231" s="133">
        <f>'[1]Covid Grants'!I15</f>
        <v>0</v>
      </c>
      <c r="H231" s="48"/>
      <c r="I231" s="48"/>
    </row>
    <row r="232" spans="1:9" x14ac:dyDescent="0.25">
      <c r="A232" s="127" t="s">
        <v>123</v>
      </c>
      <c r="B232" s="92">
        <f>'[1]Covid Grants'!D17</f>
        <v>-5510</v>
      </c>
      <c r="C232" s="92">
        <f>'[1]Covid Grants'!E17</f>
        <v>-14852</v>
      </c>
      <c r="D232" s="92">
        <f>'[1]Covid Grants'!F17</f>
        <v>-20870</v>
      </c>
      <c r="E232" s="92">
        <f>'[1]Covid Grants'!G17</f>
        <v>-20870</v>
      </c>
      <c r="F232" s="92">
        <f>'[1]Covid Grants'!H17</f>
        <v>-20870</v>
      </c>
      <c r="G232" s="93">
        <f>'[1]Covid Grants'!I17</f>
        <v>-20870</v>
      </c>
      <c r="H232" s="48"/>
      <c r="I232" s="48"/>
    </row>
    <row r="233" spans="1:9" x14ac:dyDescent="0.25">
      <c r="A233" s="110"/>
      <c r="B233" s="132"/>
      <c r="C233" s="132"/>
      <c r="D233" s="132"/>
      <c r="E233" s="132"/>
      <c r="F233" s="132"/>
      <c r="G233" s="133"/>
      <c r="H233" s="48"/>
      <c r="I233" s="48"/>
    </row>
    <row r="234" spans="1:9" x14ac:dyDescent="0.25">
      <c r="A234" s="108" t="s">
        <v>53</v>
      </c>
      <c r="B234" s="132">
        <f>'[1]Covid Grants'!D358</f>
        <v>2439</v>
      </c>
      <c r="C234" s="132">
        <f>'[1]Covid Grants'!E358</f>
        <v>0</v>
      </c>
      <c r="D234" s="132">
        <f>'[1]Covid Grants'!F358</f>
        <v>0</v>
      </c>
      <c r="E234" s="132">
        <f>'[1]Covid Grants'!G358</f>
        <v>0</v>
      </c>
      <c r="F234" s="132">
        <f>'[1]Covid Grants'!H358</f>
        <v>0</v>
      </c>
      <c r="G234" s="133">
        <f>'[1]Covid Grants'!I358</f>
        <v>0</v>
      </c>
      <c r="H234" s="48"/>
      <c r="I234" s="48"/>
    </row>
    <row r="235" spans="1:9" x14ac:dyDescent="0.25">
      <c r="A235" s="110"/>
      <c r="B235" s="132"/>
      <c r="C235" s="132"/>
      <c r="D235" s="132"/>
      <c r="E235" s="132"/>
      <c r="F235" s="132"/>
      <c r="G235" s="133"/>
      <c r="H235" s="48"/>
      <c r="I235" s="48"/>
    </row>
    <row r="236" spans="1:9" x14ac:dyDescent="0.25">
      <c r="A236" s="110" t="s">
        <v>105</v>
      </c>
      <c r="B236" s="111">
        <f>'[1]Covid Grants'!D360</f>
        <v>-3071</v>
      </c>
      <c r="C236" s="111">
        <f>'[1]Covid Grants'!E360</f>
        <v>-14852</v>
      </c>
      <c r="D236" s="111">
        <f>'[1]Covid Grants'!F360</f>
        <v>-20870</v>
      </c>
      <c r="E236" s="111">
        <f>'[1]Covid Grants'!G360</f>
        <v>-20870</v>
      </c>
      <c r="F236" s="111">
        <f>'[1]Covid Grants'!H360</f>
        <v>-20870</v>
      </c>
      <c r="G236" s="112">
        <f>'[1]Covid Grants'!I360</f>
        <v>-20870</v>
      </c>
      <c r="H236" s="48" t="s">
        <v>25</v>
      </c>
      <c r="I236" s="48"/>
    </row>
    <row r="237" spans="1:9" x14ac:dyDescent="0.25">
      <c r="A237" s="110"/>
      <c r="B237" s="132"/>
      <c r="C237" s="132"/>
      <c r="D237" s="132"/>
      <c r="E237" s="132"/>
      <c r="F237" s="132"/>
      <c r="G237" s="133"/>
      <c r="H237" s="48"/>
      <c r="I237" s="48"/>
    </row>
    <row r="238" spans="1:9" x14ac:dyDescent="0.25">
      <c r="A238" s="134" t="str">
        <f>IF(ISBLANK('[1]Covid Grants'!B363),"",'[1]Covid Grants'!B363)</f>
        <v>School Led Tutoring Grant</v>
      </c>
      <c r="B238" s="132"/>
      <c r="C238" s="132"/>
      <c r="D238" s="132"/>
      <c r="E238" s="132"/>
      <c r="F238" s="132"/>
      <c r="G238" s="133"/>
      <c r="H238" s="48"/>
      <c r="I238" s="48"/>
    </row>
    <row r="239" spans="1:9" x14ac:dyDescent="0.25">
      <c r="A239" s="110" t="s">
        <v>101</v>
      </c>
      <c r="B239" s="58">
        <f>'[1]Covid Grants'!D366</f>
        <v>0</v>
      </c>
      <c r="C239" s="58">
        <f>'[1]Covid Grants'!E366</f>
        <v>-1965</v>
      </c>
      <c r="D239" s="58">
        <f>'[1]Covid Grants'!F366</f>
        <v>-1748</v>
      </c>
      <c r="E239" s="58">
        <f>'[1]Covid Grants'!G366</f>
        <v>-6540</v>
      </c>
      <c r="F239" s="58">
        <f>'[1]Covid Grants'!H366</f>
        <v>-6540</v>
      </c>
      <c r="G239" s="115">
        <f>'[1]Covid Grants'!I366</f>
        <v>-6540</v>
      </c>
      <c r="I239" s="48"/>
    </row>
    <row r="240" spans="1:9" x14ac:dyDescent="0.25">
      <c r="A240" s="110" t="s">
        <v>132</v>
      </c>
      <c r="B240" s="132">
        <f>'[1]Covid Grants'!D371</f>
        <v>-4725</v>
      </c>
      <c r="C240" s="132">
        <f>'[1]Covid Grants'!E371</f>
        <v>-12110</v>
      </c>
      <c r="D240" s="132">
        <f>'[1]Covid Grants'!F371</f>
        <v>-4792</v>
      </c>
      <c r="E240" s="132">
        <f>'[1]Covid Grants'!G371</f>
        <v>0</v>
      </c>
      <c r="F240" s="132">
        <f>'[1]Covid Grants'!H371</f>
        <v>0</v>
      </c>
      <c r="G240" s="133">
        <f>'[1]Covid Grants'!I371</f>
        <v>0</v>
      </c>
      <c r="H240" s="48"/>
      <c r="I240" s="48"/>
    </row>
    <row r="241" spans="1:9" x14ac:dyDescent="0.25">
      <c r="A241" s="127" t="s">
        <v>123</v>
      </c>
      <c r="B241" s="92">
        <f>'[1]Covid Grants'!D373</f>
        <v>-4725</v>
      </c>
      <c r="C241" s="92">
        <f>'[1]Covid Grants'!E373</f>
        <v>-14075</v>
      </c>
      <c r="D241" s="92">
        <f>'[1]Covid Grants'!F373</f>
        <v>-6540</v>
      </c>
      <c r="E241" s="92">
        <f>'[1]Covid Grants'!G373</f>
        <v>-6540</v>
      </c>
      <c r="F241" s="92">
        <f>'[1]Covid Grants'!H373</f>
        <v>-6540</v>
      </c>
      <c r="G241" s="93">
        <f>'[1]Covid Grants'!I373</f>
        <v>-6540</v>
      </c>
      <c r="H241" s="48"/>
      <c r="I241" s="48"/>
    </row>
    <row r="242" spans="1:9" x14ac:dyDescent="0.25">
      <c r="A242" s="127"/>
      <c r="B242" s="132"/>
      <c r="C242" s="132"/>
      <c r="D242" s="132"/>
      <c r="E242" s="132"/>
      <c r="F242" s="132"/>
      <c r="G242" s="133"/>
      <c r="H242" s="48"/>
      <c r="I242" s="48"/>
    </row>
    <row r="243" spans="1:9" x14ac:dyDescent="0.25">
      <c r="A243" s="108" t="s">
        <v>53</v>
      </c>
      <c r="B243" s="132">
        <f>'[1]Covid Grants'!D714</f>
        <v>2760</v>
      </c>
      <c r="C243" s="132">
        <f>'[1]Covid Grants'!E714</f>
        <v>12327</v>
      </c>
      <c r="D243" s="132">
        <f>'[1]Covid Grants'!F714</f>
        <v>0</v>
      </c>
      <c r="E243" s="132">
        <f>'[1]Covid Grants'!G714</f>
        <v>0</v>
      </c>
      <c r="F243" s="132">
        <f>'[1]Covid Grants'!H714</f>
        <v>0</v>
      </c>
      <c r="G243" s="133">
        <f>'[1]Covid Grants'!I714</f>
        <v>0</v>
      </c>
      <c r="H243" s="48"/>
      <c r="I243" s="48"/>
    </row>
    <row r="244" spans="1:9" x14ac:dyDescent="0.25">
      <c r="A244" s="110"/>
      <c r="B244" s="132"/>
      <c r="C244" s="132"/>
      <c r="D244" s="132"/>
      <c r="E244" s="132"/>
      <c r="F244" s="132"/>
      <c r="G244" s="133"/>
      <c r="H244" s="48"/>
      <c r="I244" s="48"/>
    </row>
    <row r="245" spans="1:9" x14ac:dyDescent="0.25">
      <c r="A245" s="110" t="s">
        <v>105</v>
      </c>
      <c r="B245" s="111">
        <f>'[1]Covid Grants'!D716</f>
        <v>-1965</v>
      </c>
      <c r="C245" s="111">
        <f>'[1]Covid Grants'!E716</f>
        <v>-1748</v>
      </c>
      <c r="D245" s="111">
        <f>'[1]Covid Grants'!F716</f>
        <v>-6540</v>
      </c>
      <c r="E245" s="111">
        <f>'[1]Covid Grants'!G716</f>
        <v>-6540</v>
      </c>
      <c r="F245" s="111">
        <f>'[1]Covid Grants'!H716</f>
        <v>-6540</v>
      </c>
      <c r="G245" s="112">
        <f>'[1]Covid Grants'!I716</f>
        <v>-6540</v>
      </c>
      <c r="H245" s="48" t="s">
        <v>25</v>
      </c>
      <c r="I245" s="48"/>
    </row>
    <row r="246" spans="1:9" x14ac:dyDescent="0.25">
      <c r="A246" s="110"/>
      <c r="B246" s="132"/>
      <c r="C246" s="132"/>
      <c r="D246" s="132"/>
      <c r="E246" s="132"/>
      <c r="F246" s="132"/>
      <c r="G246" s="133"/>
      <c r="H246" s="48"/>
      <c r="I246" s="48"/>
    </row>
    <row r="247" spans="1:9" x14ac:dyDescent="0.25">
      <c r="A247" s="134" t="str">
        <f>IF(ISBLANK('[1]Covid Grants'!B719),"",'[1]Covid Grants'!B719)</f>
        <v>Holiday Activites and Food</v>
      </c>
      <c r="B247" s="132"/>
      <c r="C247" s="132"/>
      <c r="D247" s="132"/>
      <c r="E247" s="132"/>
      <c r="F247" s="132"/>
      <c r="G247" s="133"/>
      <c r="H247" s="48"/>
      <c r="I247" s="48"/>
    </row>
    <row r="248" spans="1:9" x14ac:dyDescent="0.25">
      <c r="A248" s="110" t="s">
        <v>101</v>
      </c>
      <c r="B248" s="58">
        <f>'[1]Covid Grants'!D722</f>
        <v>0</v>
      </c>
      <c r="C248" s="58">
        <f>'[1]Covid Grants'!E722</f>
        <v>0</v>
      </c>
      <c r="D248" s="58">
        <f>'[1]Covid Grants'!F722</f>
        <v>0</v>
      </c>
      <c r="E248" s="58">
        <f>'[1]Covid Grants'!G722</f>
        <v>0</v>
      </c>
      <c r="F248" s="58">
        <f>'[1]Covid Grants'!H722</f>
        <v>0</v>
      </c>
      <c r="G248" s="115">
        <f>'[1]Covid Grants'!I722</f>
        <v>0</v>
      </c>
      <c r="I248" s="48"/>
    </row>
    <row r="249" spans="1:9" x14ac:dyDescent="0.25">
      <c r="A249" s="110" t="s">
        <v>132</v>
      </c>
      <c r="B249" s="132">
        <f>'[1]Covid Grants'!D727</f>
        <v>0</v>
      </c>
      <c r="C249" s="132">
        <f>'[1]Covid Grants'!E727</f>
        <v>0</v>
      </c>
      <c r="D249" s="132">
        <f>'[1]Covid Grants'!F727</f>
        <v>0</v>
      </c>
      <c r="E249" s="132">
        <f>'[1]Covid Grants'!G727</f>
        <v>0</v>
      </c>
      <c r="F249" s="132">
        <f>'[1]Covid Grants'!H727</f>
        <v>0</v>
      </c>
      <c r="G249" s="133">
        <f>'[1]Covid Grants'!I727</f>
        <v>0</v>
      </c>
      <c r="H249" s="48"/>
      <c r="I249" s="48"/>
    </row>
    <row r="250" spans="1:9" x14ac:dyDescent="0.25">
      <c r="A250" s="127" t="s">
        <v>123</v>
      </c>
      <c r="B250" s="92">
        <f>'[1]Covid Grants'!D729</f>
        <v>0</v>
      </c>
      <c r="C250" s="92">
        <f>'[1]Covid Grants'!E729</f>
        <v>0</v>
      </c>
      <c r="D250" s="92">
        <f>'[1]Covid Grants'!F729</f>
        <v>0</v>
      </c>
      <c r="E250" s="92">
        <f>'[1]Covid Grants'!G729</f>
        <v>0</v>
      </c>
      <c r="F250" s="92">
        <f>'[1]Covid Grants'!H729</f>
        <v>0</v>
      </c>
      <c r="G250" s="93">
        <f>'[1]Covid Grants'!I729</f>
        <v>0</v>
      </c>
      <c r="H250" s="48"/>
      <c r="I250" s="48"/>
    </row>
    <row r="251" spans="1:9" x14ac:dyDescent="0.25">
      <c r="A251" s="127"/>
      <c r="B251" s="132"/>
      <c r="C251" s="132"/>
      <c r="D251" s="132"/>
      <c r="E251" s="132"/>
      <c r="F251" s="132"/>
      <c r="G251" s="133"/>
      <c r="H251" s="48"/>
      <c r="I251" s="48"/>
    </row>
    <row r="252" spans="1:9" x14ac:dyDescent="0.25">
      <c r="A252" s="108" t="s">
        <v>53</v>
      </c>
      <c r="B252" s="132">
        <f>'[1]Covid Grants'!D1070</f>
        <v>0</v>
      </c>
      <c r="C252" s="132">
        <f>'[1]Covid Grants'!E1070</f>
        <v>0</v>
      </c>
      <c r="D252" s="132">
        <f>'[1]Covid Grants'!F1070</f>
        <v>0</v>
      </c>
      <c r="E252" s="132">
        <f>'[1]Covid Grants'!G1070</f>
        <v>0</v>
      </c>
      <c r="F252" s="132">
        <f>'[1]Covid Grants'!H1070</f>
        <v>0</v>
      </c>
      <c r="G252" s="133">
        <f>'[1]Covid Grants'!I1070</f>
        <v>0</v>
      </c>
      <c r="H252" s="48"/>
      <c r="I252" s="48"/>
    </row>
    <row r="253" spans="1:9" x14ac:dyDescent="0.25">
      <c r="A253" s="110"/>
      <c r="B253" s="132"/>
      <c r="C253" s="132"/>
      <c r="D253" s="132"/>
      <c r="E253" s="132"/>
      <c r="F253" s="132"/>
      <c r="G253" s="133"/>
      <c r="H253" s="48"/>
      <c r="I253" s="48"/>
    </row>
    <row r="254" spans="1:9" x14ac:dyDescent="0.25">
      <c r="A254" s="110" t="s">
        <v>105</v>
      </c>
      <c r="B254" s="111">
        <f>'[1]Covid Grants'!D1072</f>
        <v>0</v>
      </c>
      <c r="C254" s="111">
        <f>'[1]Covid Grants'!E1072</f>
        <v>0</v>
      </c>
      <c r="D254" s="111">
        <f>'[1]Covid Grants'!F1072</f>
        <v>0</v>
      </c>
      <c r="E254" s="111">
        <f>'[1]Covid Grants'!G1072</f>
        <v>0</v>
      </c>
      <c r="F254" s="111">
        <f>'[1]Covid Grants'!H1072</f>
        <v>0</v>
      </c>
      <c r="G254" s="112">
        <f>'[1]Covid Grants'!I1072</f>
        <v>0</v>
      </c>
      <c r="H254" s="48" t="s">
        <v>25</v>
      </c>
      <c r="I254" s="48"/>
    </row>
    <row r="255" spans="1:9" x14ac:dyDescent="0.25">
      <c r="A255" s="110"/>
      <c r="B255" s="118"/>
      <c r="C255" s="132"/>
      <c r="D255" s="132"/>
      <c r="E255" s="132"/>
      <c r="F255" s="132"/>
      <c r="G255" s="133"/>
      <c r="H255" s="48"/>
      <c r="I255" s="48"/>
    </row>
    <row r="256" spans="1:9" x14ac:dyDescent="0.25">
      <c r="A256" s="134" t="str">
        <f>IF(ISBLANK('[1]Covid Grants'!B1075),"",'[1]Covid Grants'!B1075)</f>
        <v>Catch Up Premium</v>
      </c>
      <c r="B256" s="132"/>
      <c r="C256" s="132"/>
      <c r="D256" s="132"/>
      <c r="E256" s="132"/>
      <c r="F256" s="132"/>
      <c r="G256" s="133"/>
      <c r="H256" s="48"/>
      <c r="I256" s="48"/>
    </row>
    <row r="257" spans="1:9" x14ac:dyDescent="0.25">
      <c r="A257" s="110" t="s">
        <v>101</v>
      </c>
      <c r="B257" s="58">
        <f>'[1]Covid Grants'!D1078</f>
        <v>-8502</v>
      </c>
      <c r="C257" s="58">
        <f>'[1]Covid Grants'!E1078</f>
        <v>-8686</v>
      </c>
      <c r="D257" s="58">
        <f>'[1]Covid Grants'!F1078</f>
        <v>-3372</v>
      </c>
      <c r="E257" s="58">
        <f>'[1]Covid Grants'!G1078</f>
        <v>-3372</v>
      </c>
      <c r="F257" s="58">
        <f>'[1]Covid Grants'!H1078</f>
        <v>-3372</v>
      </c>
      <c r="G257" s="115">
        <f>'[1]Covid Grants'!I1078</f>
        <v>-3372</v>
      </c>
      <c r="I257" s="48"/>
    </row>
    <row r="258" spans="1:9" x14ac:dyDescent="0.25">
      <c r="A258" s="110" t="s">
        <v>132</v>
      </c>
      <c r="B258" s="132">
        <f>'[1]Covid Grants'!D1083</f>
        <v>-10260</v>
      </c>
      <c r="C258" s="132">
        <f>'[1]Covid Grants'!E1083</f>
        <v>0</v>
      </c>
      <c r="D258" s="132">
        <f>'[1]Covid Grants'!F1083</f>
        <v>0</v>
      </c>
      <c r="E258" s="132">
        <f>'[1]Covid Grants'!G1083</f>
        <v>0</v>
      </c>
      <c r="F258" s="132">
        <f>'[1]Covid Grants'!H1083</f>
        <v>0</v>
      </c>
      <c r="G258" s="133">
        <f>'[1]Covid Grants'!I1083</f>
        <v>0</v>
      </c>
      <c r="H258" s="48"/>
      <c r="I258" s="48"/>
    </row>
    <row r="259" spans="1:9" x14ac:dyDescent="0.25">
      <c r="A259" s="127" t="s">
        <v>123</v>
      </c>
      <c r="B259" s="92">
        <f>'[1]Covid Grants'!D1085</f>
        <v>-18762</v>
      </c>
      <c r="C259" s="92">
        <f>'[1]Covid Grants'!E1085</f>
        <v>-8686</v>
      </c>
      <c r="D259" s="92">
        <f>'[1]Covid Grants'!F1085</f>
        <v>-3372</v>
      </c>
      <c r="E259" s="92">
        <f>'[1]Covid Grants'!G1085</f>
        <v>-3372</v>
      </c>
      <c r="F259" s="92">
        <f>'[1]Covid Grants'!H1085</f>
        <v>-3372</v>
      </c>
      <c r="G259" s="93">
        <f>'[1]Covid Grants'!I1085</f>
        <v>-3372</v>
      </c>
      <c r="H259" s="48"/>
      <c r="I259" s="48"/>
    </row>
    <row r="260" spans="1:9" x14ac:dyDescent="0.25">
      <c r="A260" s="127"/>
      <c r="B260" s="132"/>
      <c r="C260" s="132"/>
      <c r="D260" s="132"/>
      <c r="E260" s="132"/>
      <c r="F260" s="132"/>
      <c r="G260" s="133"/>
      <c r="H260" s="48"/>
      <c r="I260" s="48"/>
    </row>
    <row r="261" spans="1:9" x14ac:dyDescent="0.25">
      <c r="A261" s="108" t="s">
        <v>53</v>
      </c>
      <c r="B261" s="132">
        <f>'[1]Covid Grants'!D1427</f>
        <v>10076</v>
      </c>
      <c r="C261" s="132">
        <f>'[1]Covid Grants'!E1427</f>
        <v>5314</v>
      </c>
      <c r="D261" s="132">
        <f>'[1]Covid Grants'!F1427</f>
        <v>0</v>
      </c>
      <c r="E261" s="132">
        <f>'[1]Covid Grants'!G1427</f>
        <v>0</v>
      </c>
      <c r="F261" s="132">
        <f>'[1]Covid Grants'!H1427</f>
        <v>0</v>
      </c>
      <c r="G261" s="133">
        <f>'[1]Covid Grants'!I1427</f>
        <v>0</v>
      </c>
      <c r="H261" s="48"/>
      <c r="I261" s="48"/>
    </row>
    <row r="262" spans="1:9" x14ac:dyDescent="0.25">
      <c r="A262" s="110"/>
      <c r="B262" s="132"/>
      <c r="C262" s="132"/>
      <c r="D262" s="132"/>
      <c r="E262" s="132"/>
      <c r="F262" s="132"/>
      <c r="G262" s="133"/>
      <c r="H262" s="48"/>
      <c r="I262" s="48"/>
    </row>
    <row r="263" spans="1:9" x14ac:dyDescent="0.25">
      <c r="A263" s="110" t="s">
        <v>105</v>
      </c>
      <c r="B263" s="111">
        <f>'[1]Covid Grants'!D1429</f>
        <v>-8686</v>
      </c>
      <c r="C263" s="111">
        <f>'[1]Covid Grants'!E1429</f>
        <v>-3372</v>
      </c>
      <c r="D263" s="111">
        <f>'[1]Covid Grants'!F1429</f>
        <v>-3372</v>
      </c>
      <c r="E263" s="111">
        <f>'[1]Covid Grants'!G1429</f>
        <v>-3372</v>
      </c>
      <c r="F263" s="111">
        <f>'[1]Covid Grants'!H1429</f>
        <v>-3372</v>
      </c>
      <c r="G263" s="112">
        <f>'[1]Covid Grants'!I1429</f>
        <v>-3372</v>
      </c>
      <c r="H263" s="48" t="s">
        <v>25</v>
      </c>
      <c r="I263" s="48"/>
    </row>
    <row r="264" spans="1:9" x14ac:dyDescent="0.25">
      <c r="A264" s="110"/>
      <c r="B264" s="58"/>
      <c r="C264" s="136"/>
      <c r="D264" s="58"/>
      <c r="E264" s="58"/>
      <c r="F264" s="58"/>
      <c r="G264" s="115"/>
      <c r="H264" s="48"/>
      <c r="I264" s="48"/>
    </row>
    <row r="265" spans="1:9" x14ac:dyDescent="0.25">
      <c r="A265" s="134" t="str">
        <f>IF(ISBLANK('[1]Covid Grants'!B1432),"",'[1]Covid Grants'!B1432)</f>
        <v/>
      </c>
      <c r="B265" s="132"/>
      <c r="C265" s="132"/>
      <c r="D265" s="132"/>
      <c r="E265" s="132"/>
      <c r="F265" s="132"/>
      <c r="G265" s="133"/>
      <c r="H265" s="48"/>
      <c r="I265" s="48"/>
    </row>
    <row r="266" spans="1:9" x14ac:dyDescent="0.25">
      <c r="A266" s="110" t="s">
        <v>101</v>
      </c>
      <c r="B266" s="58">
        <f>'[1]Covid Grants'!D1435</f>
        <v>0</v>
      </c>
      <c r="C266" s="58">
        <f>'[1]Covid Grants'!E1435</f>
        <v>0</v>
      </c>
      <c r="D266" s="58">
        <f>'[1]Covid Grants'!F1435</f>
        <v>0</v>
      </c>
      <c r="E266" s="58">
        <f>'[1]Covid Grants'!G1435</f>
        <v>0</v>
      </c>
      <c r="F266" s="58">
        <f>'[1]Covid Grants'!H1435</f>
        <v>0</v>
      </c>
      <c r="G266" s="115">
        <f>'[1]Covid Grants'!I1435</f>
        <v>0</v>
      </c>
      <c r="I266" s="48"/>
    </row>
    <row r="267" spans="1:9" x14ac:dyDescent="0.25">
      <c r="A267" s="110" t="s">
        <v>132</v>
      </c>
      <c r="B267" s="132">
        <f>'[1]Covid Grants'!D1440</f>
        <v>0</v>
      </c>
      <c r="C267" s="132">
        <f>'[1]Covid Grants'!E1440</f>
        <v>0</v>
      </c>
      <c r="D267" s="132">
        <f>'[1]Covid Grants'!F1440</f>
        <v>0</v>
      </c>
      <c r="E267" s="132">
        <f>'[1]Covid Grants'!G1440</f>
        <v>0</v>
      </c>
      <c r="F267" s="132">
        <f>'[1]Covid Grants'!H1440</f>
        <v>0</v>
      </c>
      <c r="G267" s="133">
        <f>'[1]Covid Grants'!I1440</f>
        <v>0</v>
      </c>
      <c r="H267" s="48"/>
      <c r="I267" s="48"/>
    </row>
    <row r="268" spans="1:9" x14ac:dyDescent="0.25">
      <c r="A268" s="127" t="s">
        <v>123</v>
      </c>
      <c r="B268" s="92">
        <f>'[1]Covid Grants'!D1442</f>
        <v>0</v>
      </c>
      <c r="C268" s="92">
        <f>'[1]Covid Grants'!E1442</f>
        <v>0</v>
      </c>
      <c r="D268" s="92">
        <f>'[1]Covid Grants'!F1442</f>
        <v>0</v>
      </c>
      <c r="E268" s="92">
        <f>'[1]Covid Grants'!G1442</f>
        <v>0</v>
      </c>
      <c r="F268" s="92">
        <f>'[1]Covid Grants'!H1442</f>
        <v>0</v>
      </c>
      <c r="G268" s="93">
        <f>'[1]Covid Grants'!I1442</f>
        <v>0</v>
      </c>
      <c r="H268" s="48"/>
      <c r="I268" s="48"/>
    </row>
    <row r="269" spans="1:9" x14ac:dyDescent="0.25">
      <c r="A269" s="127"/>
      <c r="B269" s="132"/>
      <c r="C269" s="132"/>
      <c r="D269" s="132"/>
      <c r="E269" s="132"/>
      <c r="F269" s="132"/>
      <c r="G269" s="133"/>
      <c r="H269" s="48"/>
      <c r="I269" s="48"/>
    </row>
    <row r="270" spans="1:9" x14ac:dyDescent="0.25">
      <c r="A270" s="108" t="s">
        <v>53</v>
      </c>
      <c r="B270" s="132">
        <f>'[1]Covid Grants'!D1783</f>
        <v>0</v>
      </c>
      <c r="C270" s="132">
        <f>'[1]Covid Grants'!E1783</f>
        <v>0</v>
      </c>
      <c r="D270" s="132">
        <f>'[1]Covid Grants'!F1783</f>
        <v>0</v>
      </c>
      <c r="E270" s="132">
        <f>'[1]Covid Grants'!G1783</f>
        <v>0</v>
      </c>
      <c r="F270" s="132">
        <f>'[1]Covid Grants'!H1783</f>
        <v>0</v>
      </c>
      <c r="G270" s="133">
        <f>'[1]Covid Grants'!I1783</f>
        <v>0</v>
      </c>
      <c r="H270" s="48"/>
      <c r="I270" s="48"/>
    </row>
    <row r="271" spans="1:9" x14ac:dyDescent="0.25">
      <c r="A271" s="110"/>
      <c r="B271" s="132"/>
      <c r="C271" s="132"/>
      <c r="D271" s="132"/>
      <c r="E271" s="132"/>
      <c r="F271" s="132"/>
      <c r="G271" s="133"/>
      <c r="H271" s="48"/>
      <c r="I271" s="48"/>
    </row>
    <row r="272" spans="1:9" x14ac:dyDescent="0.25">
      <c r="A272" s="110" t="s">
        <v>105</v>
      </c>
      <c r="B272" s="111">
        <f>'[1]Covid Grants'!D1785</f>
        <v>0</v>
      </c>
      <c r="C272" s="111">
        <f>'[1]Covid Grants'!E1785</f>
        <v>0</v>
      </c>
      <c r="D272" s="111">
        <f>'[1]Covid Grants'!F1785</f>
        <v>0</v>
      </c>
      <c r="E272" s="111">
        <f>'[1]Covid Grants'!G1785</f>
        <v>0</v>
      </c>
      <c r="F272" s="111">
        <f>'[1]Covid Grants'!H1785</f>
        <v>0</v>
      </c>
      <c r="G272" s="112">
        <f>'[1]Covid Grants'!I1785</f>
        <v>0</v>
      </c>
      <c r="H272" s="48" t="s">
        <v>25</v>
      </c>
      <c r="I272" s="48"/>
    </row>
    <row r="273" spans="1:9" x14ac:dyDescent="0.25">
      <c r="A273" s="110"/>
      <c r="B273" s="132"/>
      <c r="C273" s="132"/>
      <c r="D273" s="132"/>
      <c r="E273" s="132"/>
      <c r="F273" s="132"/>
      <c r="G273" s="133"/>
      <c r="H273" s="48"/>
      <c r="I273" s="48"/>
    </row>
    <row r="274" spans="1:9" x14ac:dyDescent="0.25">
      <c r="A274" s="134">
        <f>'[1]Covid Grants'!B1787</f>
        <v>0</v>
      </c>
      <c r="B274" s="132"/>
      <c r="C274" s="132"/>
      <c r="D274" s="132"/>
      <c r="E274" s="132"/>
      <c r="F274" s="132"/>
      <c r="G274" s="133"/>
      <c r="H274" s="48"/>
      <c r="I274" s="48"/>
    </row>
    <row r="275" spans="1:9" x14ac:dyDescent="0.25">
      <c r="A275" s="110" t="s">
        <v>101</v>
      </c>
      <c r="B275" s="58">
        <f>'[1]Covid Grants'!D1790</f>
        <v>0</v>
      </c>
      <c r="C275" s="58">
        <f>'[1]Covid Grants'!E1790</f>
        <v>0</v>
      </c>
      <c r="D275" s="58">
        <f>'[1]Covid Grants'!F1790</f>
        <v>0</v>
      </c>
      <c r="E275" s="58">
        <f>'[1]Covid Grants'!G1790</f>
        <v>0</v>
      </c>
      <c r="F275" s="58">
        <f>'[1]Covid Grants'!H1790</f>
        <v>0</v>
      </c>
      <c r="G275" s="115">
        <f>'[1]Covid Grants'!I1790</f>
        <v>0</v>
      </c>
      <c r="H275" s="48"/>
      <c r="I275" s="48"/>
    </row>
    <row r="276" spans="1:9" x14ac:dyDescent="0.25">
      <c r="A276" s="110" t="s">
        <v>132</v>
      </c>
      <c r="B276" s="132">
        <f>'[1]Covid Grants'!D1795</f>
        <v>0</v>
      </c>
      <c r="C276" s="132">
        <f>'[1]Covid Grants'!E1795</f>
        <v>0</v>
      </c>
      <c r="D276" s="132">
        <f>'[1]Covid Grants'!F1795</f>
        <v>0</v>
      </c>
      <c r="E276" s="132">
        <f>'[1]Covid Grants'!G1795</f>
        <v>0</v>
      </c>
      <c r="F276" s="132">
        <f>'[1]Covid Grants'!H1795</f>
        <v>0</v>
      </c>
      <c r="G276" s="133">
        <f>'[1]Covid Grants'!I1795</f>
        <v>0</v>
      </c>
      <c r="H276" s="48"/>
      <c r="I276" s="48"/>
    </row>
    <row r="277" spans="1:9" x14ac:dyDescent="0.25">
      <c r="A277" s="127" t="s">
        <v>123</v>
      </c>
      <c r="B277" s="92">
        <f>'[1]Covid Grants'!D1797</f>
        <v>0</v>
      </c>
      <c r="C277" s="92">
        <f>'[1]Covid Grants'!E1797</f>
        <v>0</v>
      </c>
      <c r="D277" s="92">
        <f>'[1]Covid Grants'!F1797</f>
        <v>0</v>
      </c>
      <c r="E277" s="92">
        <f>'[1]Covid Grants'!G1797</f>
        <v>0</v>
      </c>
      <c r="F277" s="92">
        <f>'[1]Covid Grants'!H1797</f>
        <v>0</v>
      </c>
      <c r="G277" s="93">
        <f>'[1]Covid Grants'!I1797</f>
        <v>0</v>
      </c>
      <c r="H277" s="48"/>
      <c r="I277" s="48"/>
    </row>
    <row r="278" spans="1:9" x14ac:dyDescent="0.25">
      <c r="A278" s="127"/>
      <c r="B278" s="132"/>
      <c r="C278" s="132"/>
      <c r="D278" s="132"/>
      <c r="E278" s="132"/>
      <c r="F278" s="132"/>
      <c r="G278" s="133"/>
      <c r="H278" s="48"/>
      <c r="I278" s="48"/>
    </row>
    <row r="279" spans="1:9" x14ac:dyDescent="0.25">
      <c r="A279" s="108" t="s">
        <v>53</v>
      </c>
      <c r="B279" s="132">
        <f>'[1]Covid Grants'!D2138</f>
        <v>0</v>
      </c>
      <c r="C279" s="132">
        <f>'[1]Covid Grants'!E2138</f>
        <v>0</v>
      </c>
      <c r="D279" s="132">
        <f>'[1]Covid Grants'!F2138</f>
        <v>0</v>
      </c>
      <c r="E279" s="132">
        <f>'[1]Covid Grants'!G2138</f>
        <v>0</v>
      </c>
      <c r="F279" s="132">
        <f>'[1]Covid Grants'!H2138</f>
        <v>0</v>
      </c>
      <c r="G279" s="133">
        <f>'[1]Covid Grants'!I2138</f>
        <v>0</v>
      </c>
      <c r="H279" s="48"/>
      <c r="I279" s="48"/>
    </row>
    <row r="280" spans="1:9" x14ac:dyDescent="0.25">
      <c r="A280" s="110"/>
      <c r="B280" s="132"/>
      <c r="C280" s="132"/>
      <c r="D280" s="132"/>
      <c r="E280" s="132"/>
      <c r="F280" s="132"/>
      <c r="G280" s="133"/>
      <c r="H280" s="48"/>
      <c r="I280" s="48"/>
    </row>
    <row r="281" spans="1:9" x14ac:dyDescent="0.25">
      <c r="A281" s="110" t="s">
        <v>105</v>
      </c>
      <c r="B281" s="111">
        <f>'[1]Covid Grants'!D2140</f>
        <v>0</v>
      </c>
      <c r="C281" s="111">
        <f>'[1]Covid Grants'!E2140</f>
        <v>0</v>
      </c>
      <c r="D281" s="111">
        <f>'[1]Covid Grants'!F2140</f>
        <v>0</v>
      </c>
      <c r="E281" s="111">
        <f>'[1]Covid Grants'!G2140</f>
        <v>0</v>
      </c>
      <c r="F281" s="111">
        <f>'[1]Covid Grants'!H2140</f>
        <v>0</v>
      </c>
      <c r="G281" s="112">
        <f>'[1]Covid Grants'!I2140</f>
        <v>0</v>
      </c>
      <c r="H281" s="48"/>
      <c r="I281" s="48"/>
    </row>
    <row r="282" spans="1:9" x14ac:dyDescent="0.25">
      <c r="A282" s="110"/>
      <c r="B282" s="132"/>
      <c r="C282" s="132"/>
      <c r="D282" s="132"/>
      <c r="E282" s="132"/>
      <c r="F282" s="132"/>
      <c r="G282" s="133"/>
      <c r="H282" s="48"/>
      <c r="I282" s="48"/>
    </row>
    <row r="283" spans="1:9" x14ac:dyDescent="0.25">
      <c r="A283" s="134">
        <f>'[1]Covid Grants'!B2142</f>
        <v>0</v>
      </c>
      <c r="B283" s="132"/>
      <c r="C283" s="132"/>
      <c r="D283" s="132"/>
      <c r="E283" s="132"/>
      <c r="F283" s="132"/>
      <c r="G283" s="133"/>
      <c r="H283" s="48"/>
      <c r="I283" s="48"/>
    </row>
    <row r="284" spans="1:9" x14ac:dyDescent="0.25">
      <c r="A284" s="110" t="s">
        <v>101</v>
      </c>
      <c r="B284" s="58">
        <f>'[1]Covid Grants'!D2145</f>
        <v>0</v>
      </c>
      <c r="C284" s="58">
        <f>'[1]Covid Grants'!E2145</f>
        <v>0</v>
      </c>
      <c r="D284" s="58">
        <f>'[1]Covid Grants'!F2145</f>
        <v>0</v>
      </c>
      <c r="E284" s="58">
        <f>'[1]Covid Grants'!G2145</f>
        <v>0</v>
      </c>
      <c r="F284" s="58">
        <f>'[1]Covid Grants'!H2145</f>
        <v>0</v>
      </c>
      <c r="G284" s="115">
        <f>'[1]Covid Grants'!I2145</f>
        <v>0</v>
      </c>
      <c r="H284" s="48"/>
      <c r="I284" s="48"/>
    </row>
    <row r="285" spans="1:9" x14ac:dyDescent="0.25">
      <c r="A285" s="110" t="s">
        <v>132</v>
      </c>
      <c r="B285" s="132">
        <f>'[1]Covid Grants'!D2150</f>
        <v>0</v>
      </c>
      <c r="C285" s="132">
        <f>'[1]Covid Grants'!E2150</f>
        <v>0</v>
      </c>
      <c r="D285" s="132">
        <f>'[1]Covid Grants'!F2150</f>
        <v>0</v>
      </c>
      <c r="E285" s="132">
        <f>'[1]Covid Grants'!G2150</f>
        <v>0</v>
      </c>
      <c r="F285" s="132">
        <f>'[1]Covid Grants'!H2150</f>
        <v>0</v>
      </c>
      <c r="G285" s="133">
        <f>'[1]Covid Grants'!I2150</f>
        <v>0</v>
      </c>
      <c r="H285" s="48"/>
      <c r="I285" s="48"/>
    </row>
    <row r="286" spans="1:9" x14ac:dyDescent="0.25">
      <c r="A286" s="127" t="s">
        <v>123</v>
      </c>
      <c r="B286" s="92">
        <f>'[1]Covid Grants'!D2152</f>
        <v>0</v>
      </c>
      <c r="C286" s="92">
        <f>'[1]Covid Grants'!E2152</f>
        <v>0</v>
      </c>
      <c r="D286" s="92">
        <f>'[1]Covid Grants'!F2152</f>
        <v>0</v>
      </c>
      <c r="E286" s="92">
        <f>'[1]Covid Grants'!G2152</f>
        <v>0</v>
      </c>
      <c r="F286" s="92">
        <f>'[1]Covid Grants'!H2152</f>
        <v>0</v>
      </c>
      <c r="G286" s="93">
        <f>'[1]Covid Grants'!I2152</f>
        <v>0</v>
      </c>
      <c r="H286" s="48"/>
      <c r="I286" s="48"/>
    </row>
    <row r="287" spans="1:9" x14ac:dyDescent="0.25">
      <c r="A287" s="127"/>
      <c r="B287" s="132"/>
      <c r="C287" s="132"/>
      <c r="D287" s="132"/>
      <c r="E287" s="132"/>
      <c r="F287" s="132"/>
      <c r="G287" s="133"/>
      <c r="H287" s="48"/>
      <c r="I287" s="48"/>
    </row>
    <row r="288" spans="1:9" x14ac:dyDescent="0.25">
      <c r="A288" s="108" t="s">
        <v>53</v>
      </c>
      <c r="B288" s="132">
        <f>'[1]Covid Grants'!D2493</f>
        <v>0</v>
      </c>
      <c r="C288" s="132">
        <f>'[1]Covid Grants'!E2493</f>
        <v>0</v>
      </c>
      <c r="D288" s="132">
        <f>'[1]Covid Grants'!F2493</f>
        <v>0</v>
      </c>
      <c r="E288" s="132">
        <f>'[1]Covid Grants'!G2493</f>
        <v>0</v>
      </c>
      <c r="F288" s="132">
        <f>'[1]Covid Grants'!H2493</f>
        <v>0</v>
      </c>
      <c r="G288" s="133">
        <f>'[1]Covid Grants'!I2493</f>
        <v>0</v>
      </c>
      <c r="H288" s="48"/>
      <c r="I288" s="48"/>
    </row>
    <row r="289" spans="1:9" x14ac:dyDescent="0.25">
      <c r="A289" s="110"/>
      <c r="B289" s="132"/>
      <c r="C289" s="132"/>
      <c r="D289" s="132"/>
      <c r="E289" s="132"/>
      <c r="F289" s="132"/>
      <c r="G289" s="133"/>
      <c r="H289" s="48"/>
      <c r="I289" s="48"/>
    </row>
    <row r="290" spans="1:9" ht="13.8" thickBot="1" x14ac:dyDescent="0.3">
      <c r="A290" s="116" t="s">
        <v>105</v>
      </c>
      <c r="B290" s="94">
        <f>'[1]Covid Grants'!D2495</f>
        <v>0</v>
      </c>
      <c r="C290" s="94">
        <f>'[1]Covid Grants'!E2495</f>
        <v>0</v>
      </c>
      <c r="D290" s="94">
        <f>'[1]Covid Grants'!F2495</f>
        <v>0</v>
      </c>
      <c r="E290" s="94">
        <f>'[1]Covid Grants'!G2495</f>
        <v>0</v>
      </c>
      <c r="F290" s="94">
        <f>'[1]Covid Grants'!H2495</f>
        <v>0</v>
      </c>
      <c r="G290" s="96">
        <f>'[1]Covid Grants'!I2495</f>
        <v>0</v>
      </c>
      <c r="H290" s="48"/>
      <c r="I290" s="48"/>
    </row>
    <row r="291" spans="1:9" x14ac:dyDescent="0.25">
      <c r="I291" s="48"/>
    </row>
    <row r="292" spans="1:9" ht="13.8" thickBot="1" x14ac:dyDescent="0.3">
      <c r="A292" s="117"/>
      <c r="B292" s="58"/>
      <c r="C292" s="136"/>
      <c r="D292" s="58"/>
      <c r="E292" s="58"/>
      <c r="F292" s="58"/>
      <c r="G292" s="58"/>
      <c r="H292" s="48"/>
      <c r="I292" s="48"/>
    </row>
    <row r="293" spans="1:9" x14ac:dyDescent="0.25">
      <c r="A293" s="49" t="s">
        <v>134</v>
      </c>
      <c r="B293" s="104" t="s">
        <v>21</v>
      </c>
      <c r="C293" s="104" t="s">
        <v>21</v>
      </c>
      <c r="D293" s="104" t="s">
        <v>21</v>
      </c>
      <c r="E293" s="104" t="s">
        <v>21</v>
      </c>
      <c r="F293" s="104" t="s">
        <v>21</v>
      </c>
      <c r="G293" s="105" t="s">
        <v>21</v>
      </c>
      <c r="H293" s="48"/>
      <c r="I293" s="48"/>
    </row>
    <row r="294" spans="1:9" x14ac:dyDescent="0.25">
      <c r="A294" s="110" t="s">
        <v>101</v>
      </c>
      <c r="B294" s="137">
        <v>-866</v>
      </c>
      <c r="C294" s="132">
        <f>B297</f>
        <v>-415</v>
      </c>
      <c r="D294" s="132">
        <f>C297</f>
        <v>-2970</v>
      </c>
      <c r="E294" s="132">
        <f>D297</f>
        <v>-10446</v>
      </c>
      <c r="F294" s="132">
        <f>E297</f>
        <v>-17922</v>
      </c>
      <c r="G294" s="133">
        <f>F297</f>
        <v>-25398</v>
      </c>
      <c r="I294" s="48"/>
    </row>
    <row r="295" spans="1:9" x14ac:dyDescent="0.25">
      <c r="A295" s="23" t="s">
        <v>12</v>
      </c>
      <c r="B295" s="137">
        <v>-7549</v>
      </c>
      <c r="C295" s="137">
        <v>-7476</v>
      </c>
      <c r="D295" s="137">
        <v>-7476</v>
      </c>
      <c r="E295" s="137">
        <v>-7476</v>
      </c>
      <c r="F295" s="137">
        <v>-7476</v>
      </c>
      <c r="G295" s="137">
        <v>-7476</v>
      </c>
      <c r="H295" s="48"/>
      <c r="I295" s="48"/>
    </row>
    <row r="296" spans="1:9" x14ac:dyDescent="0.25">
      <c r="A296" s="23" t="s">
        <v>135</v>
      </c>
      <c r="B296" s="137">
        <v>8000</v>
      </c>
      <c r="C296" s="137">
        <v>4921</v>
      </c>
      <c r="D296" s="137">
        <v>0</v>
      </c>
      <c r="E296" s="137">
        <v>0</v>
      </c>
      <c r="F296" s="137">
        <v>0</v>
      </c>
      <c r="G296" s="138">
        <v>0</v>
      </c>
      <c r="H296" s="48" t="s">
        <v>136</v>
      </c>
      <c r="I296" s="48"/>
    </row>
    <row r="297" spans="1:9" ht="13.8" thickBot="1" x14ac:dyDescent="0.3">
      <c r="A297" s="116" t="s">
        <v>105</v>
      </c>
      <c r="B297" s="94">
        <f t="shared" ref="B297:G297" si="23">SUM(B294:B296)</f>
        <v>-415</v>
      </c>
      <c r="C297" s="95">
        <f t="shared" si="23"/>
        <v>-2970</v>
      </c>
      <c r="D297" s="94">
        <f t="shared" si="23"/>
        <v>-10446</v>
      </c>
      <c r="E297" s="94">
        <f t="shared" si="23"/>
        <v>-17922</v>
      </c>
      <c r="F297" s="94">
        <f t="shared" si="23"/>
        <v>-25398</v>
      </c>
      <c r="G297" s="96">
        <f t="shared" si="23"/>
        <v>-32874</v>
      </c>
      <c r="H297" s="48"/>
      <c r="I297" s="48"/>
    </row>
    <row r="298" spans="1:9" x14ac:dyDescent="0.25">
      <c r="A298" s="48"/>
      <c r="B298" s="48"/>
      <c r="C298" s="48"/>
      <c r="D298" s="48"/>
      <c r="E298" s="48"/>
      <c r="F298" s="48"/>
      <c r="G298" s="48"/>
      <c r="H298" s="48"/>
      <c r="I298" s="48"/>
    </row>
    <row r="299" spans="1:9" x14ac:dyDescent="0.25">
      <c r="A299" s="48"/>
      <c r="B299" s="48"/>
      <c r="C299" s="48"/>
      <c r="D299" s="48"/>
      <c r="E299" s="48"/>
      <c r="F299" s="48"/>
      <c r="G299" s="48"/>
      <c r="H299" s="48"/>
      <c r="I299" s="48"/>
    </row>
    <row r="300" spans="1:9" x14ac:dyDescent="0.25">
      <c r="A300" s="48"/>
      <c r="B300" s="48"/>
      <c r="C300" s="48"/>
      <c r="D300" s="48"/>
      <c r="E300" s="48"/>
      <c r="F300" s="48"/>
      <c r="G300" s="48"/>
      <c r="H300" s="48"/>
      <c r="I300" s="48"/>
    </row>
    <row r="301" spans="1:9" x14ac:dyDescent="0.25">
      <c r="A301" s="48"/>
      <c r="B301" s="48"/>
      <c r="C301" s="48"/>
      <c r="D301" s="48"/>
      <c r="E301" s="48"/>
      <c r="F301" s="48"/>
      <c r="G301" s="48"/>
      <c r="H301" s="48"/>
      <c r="I301" s="48"/>
    </row>
    <row r="302" spans="1:9" x14ac:dyDescent="0.25">
      <c r="A302" s="48"/>
      <c r="B302" s="48"/>
      <c r="C302" s="48"/>
      <c r="D302" s="48"/>
      <c r="E302" s="48"/>
      <c r="F302" s="48"/>
      <c r="G302" s="48"/>
      <c r="H302" s="48"/>
      <c r="I302" s="48"/>
    </row>
    <row r="303" spans="1:9" x14ac:dyDescent="0.25">
      <c r="A303" s="48"/>
      <c r="B303" s="48"/>
      <c r="C303" s="48"/>
      <c r="D303" s="48"/>
      <c r="E303" s="48"/>
      <c r="F303" s="48"/>
      <c r="G303" s="48"/>
      <c r="H303" s="48"/>
      <c r="I303" s="48"/>
    </row>
    <row r="304" spans="1:9" x14ac:dyDescent="0.25">
      <c r="A304" s="48"/>
      <c r="B304" s="48"/>
      <c r="C304" s="48"/>
      <c r="D304" s="48"/>
      <c r="E304" s="48"/>
      <c r="F304" s="48"/>
      <c r="G304" s="48"/>
      <c r="H304" s="48"/>
      <c r="I304" s="48"/>
    </row>
    <row r="305" spans="1:9" x14ac:dyDescent="0.25">
      <c r="A305" s="48"/>
      <c r="B305" s="48"/>
      <c r="C305" s="48"/>
      <c r="D305" s="48"/>
      <c r="E305" s="48"/>
      <c r="F305" s="48"/>
      <c r="G305" s="48"/>
      <c r="H305" s="48"/>
      <c r="I305" s="48"/>
    </row>
    <row r="306" spans="1:9" x14ac:dyDescent="0.25">
      <c r="A306" s="48"/>
      <c r="B306" s="48"/>
      <c r="C306" s="48"/>
      <c r="D306" s="48"/>
      <c r="E306" s="48"/>
      <c r="F306" s="48"/>
      <c r="G306" s="48"/>
      <c r="H306" s="48"/>
      <c r="I306" s="48"/>
    </row>
    <row r="307" spans="1:9" x14ac:dyDescent="0.25">
      <c r="A307" s="48"/>
      <c r="B307" s="48"/>
      <c r="C307" s="48"/>
      <c r="D307" s="48"/>
      <c r="E307" s="48"/>
      <c r="F307" s="48"/>
      <c r="G307" s="48"/>
      <c r="H307" s="48"/>
      <c r="I307" s="48"/>
    </row>
    <row r="308" spans="1:9" x14ac:dyDescent="0.25">
      <c r="A308" s="48"/>
      <c r="B308" s="48"/>
      <c r="C308" s="48"/>
      <c r="D308" s="48"/>
      <c r="E308" s="48"/>
      <c r="F308" s="48"/>
      <c r="G308" s="48"/>
      <c r="H308" s="48"/>
      <c r="I308" s="48"/>
    </row>
    <row r="309" spans="1:9" x14ac:dyDescent="0.25">
      <c r="A309" s="48"/>
      <c r="B309" s="48"/>
      <c r="C309" s="48"/>
      <c r="D309" s="48"/>
      <c r="E309" s="48"/>
      <c r="F309" s="48"/>
      <c r="G309" s="48"/>
      <c r="H309" s="48"/>
      <c r="I309" s="48"/>
    </row>
    <row r="310" spans="1:9" x14ac:dyDescent="0.25">
      <c r="A310" s="48"/>
      <c r="B310" s="48"/>
      <c r="C310" s="48"/>
      <c r="D310" s="48"/>
      <c r="E310" s="48"/>
      <c r="F310" s="48"/>
      <c r="G310" s="48"/>
      <c r="H310" s="48"/>
      <c r="I310" s="48"/>
    </row>
    <row r="311" spans="1:9" x14ac:dyDescent="0.25">
      <c r="A311" s="48"/>
      <c r="B311" s="48"/>
      <c r="C311" s="48"/>
      <c r="D311" s="48"/>
      <c r="E311" s="48"/>
      <c r="F311" s="48"/>
      <c r="G311" s="48"/>
      <c r="H311" s="48"/>
      <c r="I311" s="48"/>
    </row>
    <row r="312" spans="1:9" x14ac:dyDescent="0.25">
      <c r="A312" s="48"/>
      <c r="B312" s="48"/>
      <c r="C312" s="48"/>
      <c r="D312" s="48"/>
      <c r="E312" s="48"/>
      <c r="F312" s="48"/>
      <c r="G312" s="48"/>
      <c r="H312" s="48"/>
      <c r="I312" s="48"/>
    </row>
    <row r="313" spans="1:9" x14ac:dyDescent="0.25">
      <c r="A313" s="48"/>
      <c r="B313" s="48"/>
      <c r="C313" s="48"/>
      <c r="D313" s="48"/>
      <c r="E313" s="48"/>
      <c r="F313" s="48"/>
      <c r="G313" s="48"/>
      <c r="H313" s="48"/>
      <c r="I313" s="48"/>
    </row>
    <row r="314" spans="1:9" x14ac:dyDescent="0.25">
      <c r="A314" s="48"/>
      <c r="B314" s="48"/>
      <c r="C314" s="48"/>
      <c r="D314" s="48"/>
      <c r="E314" s="48"/>
      <c r="F314" s="48"/>
      <c r="G314" s="48"/>
      <c r="H314" s="48"/>
      <c r="I314" s="48"/>
    </row>
    <row r="315" spans="1:9" x14ac:dyDescent="0.25">
      <c r="A315" s="48"/>
      <c r="B315" s="48"/>
      <c r="C315" s="48"/>
      <c r="D315" s="48"/>
      <c r="E315" s="48"/>
      <c r="F315" s="48"/>
      <c r="G315" s="48"/>
      <c r="H315" s="48"/>
      <c r="I315" s="48"/>
    </row>
    <row r="316" spans="1:9" x14ac:dyDescent="0.25">
      <c r="A316" s="48"/>
      <c r="B316" s="48"/>
      <c r="C316" s="48"/>
      <c r="D316" s="48"/>
      <c r="E316" s="48"/>
      <c r="F316" s="48"/>
      <c r="G316" s="48"/>
      <c r="H316" s="48"/>
      <c r="I316" s="48"/>
    </row>
    <row r="317" spans="1:9" x14ac:dyDescent="0.25">
      <c r="A317" s="48"/>
      <c r="B317" s="48"/>
      <c r="C317" s="48"/>
      <c r="D317" s="48"/>
      <c r="E317" s="48"/>
      <c r="F317" s="48"/>
      <c r="G317" s="48"/>
      <c r="H317" s="48"/>
      <c r="I317" s="48"/>
    </row>
    <row r="318" spans="1:9" x14ac:dyDescent="0.25">
      <c r="A318" s="48"/>
      <c r="B318" s="48"/>
      <c r="C318" s="48"/>
      <c r="D318" s="48"/>
      <c r="E318" s="48"/>
      <c r="F318" s="48"/>
      <c r="G318" s="48"/>
      <c r="H318" s="48"/>
      <c r="I318" s="48"/>
    </row>
    <row r="319" spans="1:9" x14ac:dyDescent="0.25">
      <c r="A319" s="48"/>
      <c r="B319" s="48"/>
      <c r="C319" s="48"/>
      <c r="D319" s="48"/>
      <c r="E319" s="48"/>
      <c r="F319" s="48"/>
      <c r="G319" s="48"/>
      <c r="H319" s="48"/>
      <c r="I319" s="48"/>
    </row>
    <row r="320" spans="1:9" x14ac:dyDescent="0.25">
      <c r="A320" s="48"/>
      <c r="B320" s="48"/>
      <c r="C320" s="48"/>
      <c r="D320" s="48"/>
      <c r="E320" s="48"/>
      <c r="F320" s="48"/>
      <c r="G320" s="48"/>
      <c r="H320" s="48"/>
      <c r="I320" s="48"/>
    </row>
    <row r="321" spans="1:9" x14ac:dyDescent="0.25">
      <c r="A321" s="48"/>
      <c r="B321" s="48"/>
      <c r="C321" s="48"/>
      <c r="D321" s="48"/>
      <c r="E321" s="48"/>
      <c r="F321" s="48"/>
      <c r="G321" s="48"/>
      <c r="H321" s="48"/>
      <c r="I321" s="48"/>
    </row>
    <row r="322" spans="1:9" x14ac:dyDescent="0.25">
      <c r="A322" s="48"/>
      <c r="B322" s="48"/>
      <c r="C322" s="48"/>
      <c r="D322" s="48"/>
      <c r="E322" s="48"/>
      <c r="F322" s="48"/>
      <c r="G322" s="48"/>
      <c r="H322" s="48"/>
      <c r="I322" s="48"/>
    </row>
    <row r="323" spans="1:9" x14ac:dyDescent="0.25">
      <c r="A323" s="48"/>
      <c r="B323" s="48"/>
      <c r="C323" s="48"/>
      <c r="D323" s="48"/>
      <c r="E323" s="48"/>
      <c r="F323" s="48"/>
      <c r="G323" s="48"/>
      <c r="H323" s="48"/>
      <c r="I323" s="48"/>
    </row>
    <row r="324" spans="1:9" x14ac:dyDescent="0.25">
      <c r="A324" s="48"/>
      <c r="B324" s="48"/>
      <c r="C324" s="48"/>
      <c r="D324" s="48"/>
      <c r="E324" s="48"/>
      <c r="F324" s="48"/>
      <c r="G324" s="48"/>
    </row>
  </sheetData>
  <sheetProtection algorithmName="SHA-512" hashValue="ryJp01pB4HDqYwAvHNfWVXvnMS6ecGJPd2QFalORoywpu8CTKMf82j4wLGl29R0lS2BO8zgcYOmWJG9VU3CnWw==" saltValue="0UV+ID+BDESrcFAlIylrOg==" spinCount="100000" sheet="1" objects="1" scenarios="1"/>
  <mergeCells count="2">
    <mergeCell ref="J13:Q13"/>
    <mergeCell ref="J14:Q14"/>
  </mergeCells>
  <conditionalFormatting sqref="H14">
    <cfRule type="containsText" dxfId="74" priority="74" operator="containsText" text="INCORRECT">
      <formula>NOT(ISERROR(SEARCH("INCORRECT",H14)))</formula>
    </cfRule>
    <cfRule type="containsText" dxfId="73" priority="75" operator="containsText" text="CORRECT">
      <formula>NOT(ISERROR(SEARCH("CORRECT",H14)))</formula>
    </cfRule>
  </conditionalFormatting>
  <conditionalFormatting sqref="B95:F95">
    <cfRule type="cellIs" dxfId="72" priority="73" operator="greaterThan">
      <formula>0</formula>
    </cfRule>
  </conditionalFormatting>
  <conditionalFormatting sqref="B108:G108">
    <cfRule type="cellIs" dxfId="71" priority="72" operator="greaterThan">
      <formula>0</formula>
    </cfRule>
  </conditionalFormatting>
  <conditionalFormatting sqref="B123:G123">
    <cfRule type="cellIs" dxfId="70" priority="71" operator="greaterThan">
      <formula>0</formula>
    </cfRule>
  </conditionalFormatting>
  <conditionalFormatting sqref="B136:G136">
    <cfRule type="cellIs" dxfId="69" priority="70" operator="greaterThan">
      <formula>0</formula>
    </cfRule>
  </conditionalFormatting>
  <conditionalFormatting sqref="B149:G149">
    <cfRule type="cellIs" dxfId="68" priority="69" operator="greaterThan">
      <formula>0</formula>
    </cfRule>
  </conditionalFormatting>
  <conditionalFormatting sqref="B161:F161">
    <cfRule type="cellIs" dxfId="67" priority="68" operator="greaterThan">
      <formula>0</formula>
    </cfRule>
  </conditionalFormatting>
  <conditionalFormatting sqref="B173:F173">
    <cfRule type="cellIs" dxfId="66" priority="67" operator="greaterThan">
      <formula>0</formula>
    </cfRule>
  </conditionalFormatting>
  <conditionalFormatting sqref="B184:F184">
    <cfRule type="cellIs" dxfId="65" priority="66" operator="greaterThan">
      <formula>0</formula>
    </cfRule>
  </conditionalFormatting>
  <conditionalFormatting sqref="B196:G196">
    <cfRule type="cellIs" dxfId="64" priority="65" operator="greaterThan">
      <formula>0</formula>
    </cfRule>
  </conditionalFormatting>
  <conditionalFormatting sqref="B225:F225">
    <cfRule type="cellIs" dxfId="63" priority="64" operator="greaterThan">
      <formula>0</formula>
    </cfRule>
  </conditionalFormatting>
  <conditionalFormatting sqref="B78:G78">
    <cfRule type="cellIs" dxfId="62" priority="63" operator="greaterThan">
      <formula>0</formula>
    </cfRule>
  </conditionalFormatting>
  <conditionalFormatting sqref="B80:G80">
    <cfRule type="cellIs" dxfId="61" priority="62" operator="greaterThan">
      <formula>0</formula>
    </cfRule>
  </conditionalFormatting>
  <conditionalFormatting sqref="B15">
    <cfRule type="cellIs" dxfId="60" priority="61" operator="greaterThan">
      <formula>0</formula>
    </cfRule>
  </conditionalFormatting>
  <conditionalFormatting sqref="C15:G15">
    <cfRule type="cellIs" dxfId="59" priority="60" operator="greaterThan">
      <formula>0</formula>
    </cfRule>
  </conditionalFormatting>
  <conditionalFormatting sqref="G161">
    <cfRule type="cellIs" dxfId="58" priority="59" operator="greaterThan">
      <formula>0</formula>
    </cfRule>
  </conditionalFormatting>
  <conditionalFormatting sqref="G173">
    <cfRule type="cellIs" dxfId="57" priority="58" operator="greaterThan">
      <formula>0</formula>
    </cfRule>
  </conditionalFormatting>
  <conditionalFormatting sqref="G184">
    <cfRule type="cellIs" dxfId="56" priority="57" operator="greaterThan">
      <formula>0</formula>
    </cfRule>
  </conditionalFormatting>
  <conditionalFormatting sqref="G225">
    <cfRule type="cellIs" dxfId="55" priority="56" operator="greaterThan">
      <formula>0</formula>
    </cfRule>
  </conditionalFormatting>
  <conditionalFormatting sqref="G95">
    <cfRule type="cellIs" dxfId="54" priority="55" operator="greaterThan">
      <formula>0</formula>
    </cfRule>
  </conditionalFormatting>
  <conditionalFormatting sqref="B216:G216">
    <cfRule type="cellIs" dxfId="53" priority="54" operator="greaterThan">
      <formula>0</formula>
    </cfRule>
  </conditionalFormatting>
  <conditionalFormatting sqref="B207:G207">
    <cfRule type="cellIs" dxfId="52" priority="53" operator="greaterThan">
      <formula>0</formula>
    </cfRule>
  </conditionalFormatting>
  <conditionalFormatting sqref="J227:J255">
    <cfRule type="expression" dxfId="51" priority="50">
      <formula>AND(N227=1,K227="")</formula>
    </cfRule>
    <cfRule type="expression" dxfId="50" priority="51">
      <formula>AND(ABS(J227)&gt;0.2499,K227="")</formula>
    </cfRule>
    <cfRule type="expression" dxfId="49" priority="52">
      <formula>AND(ABS(J227)&gt;0.2499,K227&lt;&gt;"")</formula>
    </cfRule>
  </conditionalFormatting>
  <conditionalFormatting sqref="B245:G245">
    <cfRule type="cellIs" dxfId="48" priority="49" operator="greaterThan">
      <formula>0</formula>
    </cfRule>
  </conditionalFormatting>
  <conditionalFormatting sqref="B236:G236">
    <cfRule type="cellIs" dxfId="47" priority="48" operator="greaterThan">
      <formula>0</formula>
    </cfRule>
  </conditionalFormatting>
  <conditionalFormatting sqref="J256:J264">
    <cfRule type="expression" dxfId="46" priority="45">
      <formula>AND(N256=1,K256="")</formula>
    </cfRule>
    <cfRule type="expression" dxfId="45" priority="46">
      <formula>AND(ABS(J256)&gt;0.2499,K256="")</formula>
    </cfRule>
    <cfRule type="expression" dxfId="44" priority="47">
      <formula>AND(ABS(J256)&gt;0.2499,K256&lt;&gt;"")</formula>
    </cfRule>
  </conditionalFormatting>
  <conditionalFormatting sqref="B292:F292">
    <cfRule type="cellIs" dxfId="43" priority="44" operator="greaterThan">
      <formula>0</formula>
    </cfRule>
  </conditionalFormatting>
  <conditionalFormatting sqref="G292">
    <cfRule type="cellIs" dxfId="42" priority="43" operator="greaterThan">
      <formula>0</formula>
    </cfRule>
  </conditionalFormatting>
  <conditionalFormatting sqref="B263:G264">
    <cfRule type="cellIs" dxfId="41" priority="41" operator="greaterThan">
      <formula>0</formula>
    </cfRule>
  </conditionalFormatting>
  <conditionalFormatting sqref="B254:G254">
    <cfRule type="cellIs" dxfId="40" priority="42" operator="greaterThan">
      <formula>0</formula>
    </cfRule>
  </conditionalFormatting>
  <conditionalFormatting sqref="B272:G272">
    <cfRule type="cellIs" dxfId="39" priority="40" operator="greaterThan">
      <formula>0</formula>
    </cfRule>
  </conditionalFormatting>
  <conditionalFormatting sqref="B297:G297">
    <cfRule type="cellIs" dxfId="38" priority="39" operator="greaterThan">
      <formula>0</formula>
    </cfRule>
  </conditionalFormatting>
  <conditionalFormatting sqref="B281:G281">
    <cfRule type="cellIs" dxfId="37" priority="38" operator="greaterThan">
      <formula>0</formula>
    </cfRule>
  </conditionalFormatting>
  <conditionalFormatting sqref="B290:G290">
    <cfRule type="cellIs" dxfId="36" priority="37" operator="greaterThan">
      <formula>0</formula>
    </cfRule>
  </conditionalFormatting>
  <conditionalFormatting sqref="J25:J36">
    <cfRule type="expression" dxfId="35" priority="34">
      <formula>AND(N25=1,K25="")</formula>
    </cfRule>
    <cfRule type="expression" dxfId="34" priority="35">
      <formula>AND(ABS(J25)&gt;0.2499,K25="")</formula>
    </cfRule>
    <cfRule type="expression" dxfId="33" priority="36">
      <formula>AND(ABS(J25)&gt;0.2499,K25&lt;&gt;"")</formula>
    </cfRule>
  </conditionalFormatting>
  <conditionalFormatting sqref="J25:J36">
    <cfRule type="expression" dxfId="32" priority="33">
      <formula>AND(N25=0,K25&lt;&gt;"")</formula>
    </cfRule>
  </conditionalFormatting>
  <conditionalFormatting sqref="J43:J73">
    <cfRule type="expression" dxfId="31" priority="30">
      <formula>AND(N43=1,K43="")</formula>
    </cfRule>
    <cfRule type="expression" dxfId="30" priority="31">
      <formula>AND(ABS(J43)&gt;0.2499,K43="")</formula>
    </cfRule>
    <cfRule type="expression" dxfId="29" priority="32">
      <formula>AND(ABS(J43)&gt;0.2499,K43&lt;&gt;"")</formula>
    </cfRule>
  </conditionalFormatting>
  <conditionalFormatting sqref="J43:J73">
    <cfRule type="expression" dxfId="28" priority="29">
      <formula>AND(N43=0,K43&lt;&gt;"")</formula>
    </cfRule>
  </conditionalFormatting>
  <conditionalFormatting sqref="C154:G154">
    <cfRule type="cellIs" dxfId="27" priority="28" operator="greaterThan">
      <formula>0</formula>
    </cfRule>
  </conditionalFormatting>
  <conditionalFormatting sqref="B154">
    <cfRule type="cellIs" dxfId="26" priority="27" operator="greaterThan">
      <formula>0</formula>
    </cfRule>
  </conditionalFormatting>
  <conditionalFormatting sqref="C166:G166">
    <cfRule type="cellIs" dxfId="25" priority="26" operator="greaterThan">
      <formula>0</formula>
    </cfRule>
  </conditionalFormatting>
  <conditionalFormatting sqref="B166">
    <cfRule type="cellIs" dxfId="24" priority="25" operator="greaterThan">
      <formula>0</formula>
    </cfRule>
  </conditionalFormatting>
  <conditionalFormatting sqref="C178:G178">
    <cfRule type="cellIs" dxfId="23" priority="24" operator="greaterThan">
      <formula>0</formula>
    </cfRule>
  </conditionalFormatting>
  <conditionalFormatting sqref="B178">
    <cfRule type="cellIs" dxfId="22" priority="23" operator="greaterThan">
      <formula>0</formula>
    </cfRule>
  </conditionalFormatting>
  <conditionalFormatting sqref="C189:G189">
    <cfRule type="cellIs" dxfId="21" priority="22" operator="greaterThan">
      <formula>0</formula>
    </cfRule>
  </conditionalFormatting>
  <conditionalFormatting sqref="B189">
    <cfRule type="cellIs" dxfId="20" priority="21" operator="greaterThan">
      <formula>0</formula>
    </cfRule>
  </conditionalFormatting>
  <conditionalFormatting sqref="C201:G201">
    <cfRule type="cellIs" dxfId="19" priority="20" operator="greaterThan">
      <formula>0</formula>
    </cfRule>
  </conditionalFormatting>
  <conditionalFormatting sqref="B201">
    <cfRule type="cellIs" dxfId="18" priority="19" operator="greaterThan">
      <formula>0</formula>
    </cfRule>
  </conditionalFormatting>
  <conditionalFormatting sqref="C210:G210">
    <cfRule type="cellIs" dxfId="17" priority="18" operator="greaterThan">
      <formula>0</formula>
    </cfRule>
  </conditionalFormatting>
  <conditionalFormatting sqref="B210">
    <cfRule type="cellIs" dxfId="16" priority="17" operator="greaterThan">
      <formula>0</formula>
    </cfRule>
  </conditionalFormatting>
  <conditionalFormatting sqref="C219:G219">
    <cfRule type="cellIs" dxfId="15" priority="16" operator="greaterThan">
      <formula>0</formula>
    </cfRule>
  </conditionalFormatting>
  <conditionalFormatting sqref="B219">
    <cfRule type="cellIs" dxfId="14" priority="15" operator="greaterThan">
      <formula>0</formula>
    </cfRule>
  </conditionalFormatting>
  <conditionalFormatting sqref="C230:G230">
    <cfRule type="cellIs" dxfId="13" priority="14" operator="greaterThan">
      <formula>0</formula>
    </cfRule>
  </conditionalFormatting>
  <conditionalFormatting sqref="B230">
    <cfRule type="cellIs" dxfId="12" priority="13" operator="greaterThan">
      <formula>0</formula>
    </cfRule>
  </conditionalFormatting>
  <conditionalFormatting sqref="C239:G239">
    <cfRule type="cellIs" dxfId="11" priority="12" operator="greaterThan">
      <formula>0</formula>
    </cfRule>
  </conditionalFormatting>
  <conditionalFormatting sqref="B239">
    <cfRule type="cellIs" dxfId="10" priority="11" operator="greaterThan">
      <formula>0</formula>
    </cfRule>
  </conditionalFormatting>
  <conditionalFormatting sqref="C248:G248">
    <cfRule type="cellIs" dxfId="9" priority="10" operator="greaterThan">
      <formula>0</formula>
    </cfRule>
  </conditionalFormatting>
  <conditionalFormatting sqref="B248">
    <cfRule type="cellIs" dxfId="8" priority="9" operator="greaterThan">
      <formula>0</formula>
    </cfRule>
  </conditionalFormatting>
  <conditionalFormatting sqref="C257:G257">
    <cfRule type="cellIs" dxfId="7" priority="8" operator="greaterThan">
      <formula>0</formula>
    </cfRule>
  </conditionalFormatting>
  <conditionalFormatting sqref="B257">
    <cfRule type="cellIs" dxfId="6" priority="7" operator="greaterThan">
      <formula>0</formula>
    </cfRule>
  </conditionalFormatting>
  <conditionalFormatting sqref="C266:G266">
    <cfRule type="cellIs" dxfId="5" priority="6" operator="greaterThan">
      <formula>0</formula>
    </cfRule>
  </conditionalFormatting>
  <conditionalFormatting sqref="B266">
    <cfRule type="cellIs" dxfId="4" priority="5" operator="greaterThan">
      <formula>0</formula>
    </cfRule>
  </conditionalFormatting>
  <conditionalFormatting sqref="C275:G275">
    <cfRule type="cellIs" dxfId="3" priority="4" operator="greaterThan">
      <formula>0</formula>
    </cfRule>
  </conditionalFormatting>
  <conditionalFormatting sqref="B275">
    <cfRule type="cellIs" dxfId="2" priority="3" operator="greaterThan">
      <formula>0</formula>
    </cfRule>
  </conditionalFormatting>
  <conditionalFormatting sqref="C284:G284">
    <cfRule type="cellIs" dxfId="1" priority="2" operator="greaterThan">
      <formula>0</formula>
    </cfRule>
  </conditionalFormatting>
  <conditionalFormatting sqref="B284">
    <cfRule type="cellIs" dxfId="0" priority="1" operator="greaterThan">
      <formula>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Cara Russell</dc:creator>
  <cp:lastModifiedBy>Sarah Addison</cp:lastModifiedBy>
  <dcterms:created xsi:type="dcterms:W3CDTF">2023-02-06T14:34:51Z</dcterms:created>
  <dcterms:modified xsi:type="dcterms:W3CDTF">2023-02-06T15:35:49Z</dcterms:modified>
</cp:coreProperties>
</file>