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overnors 2021\September2021\Jan 22\"/>
    </mc:Choice>
  </mc:AlternateContent>
  <bookViews>
    <workbookView xWindow="0" yWindow="0" windowWidth="23040" windowHeight="9192"/>
  </bookViews>
  <sheets>
    <sheet name="1 - Summary" sheetId="1" r:id="rId1"/>
  </sheets>
  <externalReferences>
    <externalReference r:id="rId2"/>
    <externalReference r:id="rId3"/>
  </externalReferences>
  <definedNames>
    <definedName name="All_PupilNo_threshold">[2]Proforma!$G$49</definedName>
    <definedName name="Allowances">#REF!</definedName>
    <definedName name="AWPU_KS3_Rate">[2]Proforma!$E$15</definedName>
    <definedName name="AWPU_KS4_Rate">[2]Proforma!$E$16</definedName>
    <definedName name="AWPU_Pri_Rate">[2]Proforma!$E$14</definedName>
    <definedName name="Capping_Scaling_YesNo">[2]Proforma!$J$71</definedName>
    <definedName name="Ceiling">[2]Proforma!$D$72</definedName>
    <definedName name="EAL_Pri">[2]Proforma!$E$28</definedName>
    <definedName name="EAL_Pri_Option">[2]Proforma!$D$28</definedName>
    <definedName name="EAL_Sec">[2]Proforma!$F$29</definedName>
    <definedName name="EAL_Sec_Option">[2]Proforma!$D$29</definedName>
    <definedName name="Ever6_pri_rate">[2]Proforma!$E$19</definedName>
    <definedName name="Ever6_sec_rate">[2]Proforma!$F$19</definedName>
    <definedName name="FSM_Pri_Rate">[2]Proforma!$E$18</definedName>
    <definedName name="FSM_Sec_Rate">[2]Proforma!$F$18</definedName>
    <definedName name="Grade">'[1]10 - Salary Scales'!#REF!</definedName>
    <definedName name="IDACI_B1_Pri">[2]Proforma!$E$20</definedName>
    <definedName name="IDACI_B1_Sec">[2]Proforma!$F$20</definedName>
    <definedName name="IDACI_B2_Pri">[2]Proforma!$E$21</definedName>
    <definedName name="IDACI_B2_Sec">[2]Proforma!$F$21</definedName>
    <definedName name="IDACI_B3_Pri">[2]Proforma!$E$22</definedName>
    <definedName name="IDACI_B3_Sec">[2]Proforma!$F$22</definedName>
    <definedName name="IDACI_B4_Pri">[2]Proforma!$E$23</definedName>
    <definedName name="IDACI_B4_Sec">[2]Proforma!$F$23</definedName>
    <definedName name="IDACI_B5_Pri">[2]Proforma!$E$24</definedName>
    <definedName name="IDACI_B5_Sec">[2]Proforma!$F$24</definedName>
    <definedName name="IDACI_B6_Pri">[2]Proforma!$E$25</definedName>
    <definedName name="IDACI_B6_Sec">[2]Proforma!$F$25</definedName>
    <definedName name="LAC_Rate">[2]Proforma!$E$27</definedName>
    <definedName name="LCHI_Pri">[2]Proforma!$F$32</definedName>
    <definedName name="LCHI_Sec">[2]Proforma!$F$33</definedName>
    <definedName name="MFG_Rate">[2]Proforma!$H$69</definedName>
    <definedName name="Mid_PupilNo_threshold">[2]Proforma!$G$48</definedName>
    <definedName name="min_pupil_rate_KS3">[2]Proforma!$E$9</definedName>
    <definedName name="min_pupil_rate_KS4">[2]Proforma!$G$9</definedName>
    <definedName name="min_pupil_rate_pri">[2]Proforma!$D$9</definedName>
    <definedName name="Mobility_Pri">[2]Proforma!$E$30</definedName>
    <definedName name="Mobility_Sec">[2]Proforma!$F$30</definedName>
    <definedName name="Notional_SEN_AWPU_KS3">[2]Proforma!$L$15</definedName>
    <definedName name="Notional_SEN_AWPU_KS4">[2]Proforma!$L$16</definedName>
    <definedName name="Notional_SEN_AWPU_Pri">[2]Proforma!$L$14</definedName>
    <definedName name="Notional_SEN_EAL_Pri">[2]Proforma!$L$28</definedName>
    <definedName name="Notional_SEN_EAL_Sec">[2]Proforma!$M$29</definedName>
    <definedName name="Notional_SEN_Ever6_Pri">[2]Proforma!$L$19</definedName>
    <definedName name="Notional_SEN_Ever6_Sec">[2]Proforma!$M$19</definedName>
    <definedName name="Notional_SEN_ExCir2">[2]Proforma!$L$57</definedName>
    <definedName name="Notional_SEN_ExCir3">[2]Proforma!$L$58</definedName>
    <definedName name="Notional_SEN_ExCir4">[2]Proforma!$L$59</definedName>
    <definedName name="Notional_SEN_ExCir5">[2]Proforma!$L$60</definedName>
    <definedName name="Notional_SEN_ExCir6">[2]Proforma!$L$61</definedName>
    <definedName name="Notional_SEN_ExCir7">[2]Proforma!$L$62</definedName>
    <definedName name="Notional_SEN_FSM_Pri">[2]Proforma!$L$18</definedName>
    <definedName name="Notional_SEN_FSM_Sec">[2]Proforma!$M$18</definedName>
    <definedName name="Notional_SEN_IDACI_B1_Pri">[2]Proforma!$L$20</definedName>
    <definedName name="Notional_SEN_IDACI_B1_Sec">[2]Proforma!$M$20</definedName>
    <definedName name="Notional_SEN_IDACI_B2_Pri">[2]Proforma!$L$21</definedName>
    <definedName name="Notional_SEN_IDACI_B2_Sec">[2]Proforma!$M$21</definedName>
    <definedName name="Notional_SEN_IDACI_B3_Pri">[2]Proforma!$L$22</definedName>
    <definedName name="Notional_SEN_IDACI_B3_Sec">[2]Proforma!$M$22</definedName>
    <definedName name="Notional_SEN_IDACI_B4_Pri">[2]Proforma!$L$23</definedName>
    <definedName name="Notional_SEN_IDACI_B4_Sec">[2]Proforma!$M$23</definedName>
    <definedName name="Notional_SEN_IDACI_B5_Pri">[2]Proforma!$L$24</definedName>
    <definedName name="Notional_SEN_IDACI_B5_Sec">[2]Proforma!$M$24</definedName>
    <definedName name="Notional_SEN_IDACI_B6_Pri">[2]Proforma!$L$25</definedName>
    <definedName name="Notional_SEN_IDACI_B6_Sec">[2]Proforma!$M$25</definedName>
    <definedName name="Notional_SEN_LAC">[2]Proforma!$L$27</definedName>
    <definedName name="Notional_SEN_LCHI_Pri">[2]Proforma!$L$32</definedName>
    <definedName name="Notional_SEN_LCHI_Sec">[2]Proforma!$M$33</definedName>
    <definedName name="Notional_SEN_Lump_sum_Pri">[2]Proforma!$L$43</definedName>
    <definedName name="Notional_SEN_Lump_sum_Sec">[2]Proforma!$M$43</definedName>
    <definedName name="Notional_SEN_MFG">[2]Proforma!$L$76</definedName>
    <definedName name="Notional_SEN_Mobility_Pri">[2]Proforma!$L$30</definedName>
    <definedName name="Notional_SEN_Mobility_Sec">[2]Proforma!$M$30</definedName>
    <definedName name="Notional_SEN_MPPF">[2]Proforma!$L$66</definedName>
    <definedName name="Notional_SEN_PFI">[2]Proforma!$L$53</definedName>
    <definedName name="Notional_SEN_Rates">[2]Proforma!$L$52</definedName>
    <definedName name="Notional_SEN_Sparsity_Pri">[2]Proforma!$L$44</definedName>
    <definedName name="Notional_SEN_Sparsity_Sec">[2]Proforma!$M$44</definedName>
    <definedName name="Notional_SEN_Split_sites">[2]Proforma!$L$51</definedName>
    <definedName name="NV_PSCAL_NY">#REF!</definedName>
    <definedName name="NV_PSCAL_NY_CC">#REF!</definedName>
    <definedName name="NV_PSCAL_NY_LG">#REF!</definedName>
    <definedName name="NV_PSCAL_NY_MS">#REF!</definedName>
    <definedName name="NV_PSCAL_NY_TE1">#REF!</definedName>
    <definedName name="NV_PSCAL_NY_TE2">#REF!</definedName>
    <definedName name="NYEAR">'[1]Basic Information'!$G$8</definedName>
    <definedName name="OYEAR">'[1]Basic Information'!$G$15</definedName>
    <definedName name="PCRO1">'[1]5a - Non-Teaching Staff'!#REF!</definedName>
    <definedName name="PCRO10">'[1]5a - Non-Teaching Staff'!#REF!</definedName>
    <definedName name="PCRO11">'[1]5a - Non-Teaching Staff'!#REF!</definedName>
    <definedName name="PCRO12">'[1]5a - Non-Teaching Staff'!#REF!</definedName>
    <definedName name="PCRO2">'[1]5a - Non-Teaching Staff'!#REF!</definedName>
    <definedName name="PCRO3">'[1]5a - Non-Teaching Staff'!#REF!</definedName>
    <definedName name="PCRO4">'[1]5a - Non-Teaching Staff'!#REF!</definedName>
    <definedName name="PCRO5">'[1]5a - Non-Teaching Staff'!#REF!</definedName>
    <definedName name="PCRO6">'[1]5a - Non-Teaching Staff'!#REF!</definedName>
    <definedName name="PCRO7">'[1]5a - Non-Teaching Staff'!#REF!</definedName>
    <definedName name="PCRO8">'[1]5a - Non-Teaching Staff'!#REF!</definedName>
    <definedName name="PCRO9">'[1]5a - Non-Teaching Staff'!#REF!</definedName>
    <definedName name="PCRT">'[1]4a - Teaching Staff'!#REF!</definedName>
    <definedName name="Pri_PupilNo_threshold">[2]Proforma!$G$46</definedName>
    <definedName name="Primary_Lump_sum">[2]Proforma!$F$43</definedName>
    <definedName name="_xlnm.Print_Area" localSheetId="0">'1 - Summary'!$A$1:$H$230</definedName>
    <definedName name="PYEAR">'[1]Basic Information'!$G$14</definedName>
    <definedName name="SAPBEXhrIndnt" hidden="1">1</definedName>
    <definedName name="SCALENCC">#REF!</definedName>
    <definedName name="SCALENLG">#REF!</definedName>
    <definedName name="SCALENMS">#REF!</definedName>
    <definedName name="SCALENTE1">#REF!</definedName>
    <definedName name="SCALENTE2">#REF!</definedName>
    <definedName name="Scaling_Factor">[2]Proforma!$G$72</definedName>
    <definedName name="SchName">#REF!</definedName>
    <definedName name="Sec_PupilNo_threshold">[2]Proforma!$G$47</definedName>
    <definedName name="Secondary_Lump_Sum">[2]Proforma!$G$43</definedName>
    <definedName name="Sparsity_All_lump_sum">[2]Proforma!$I$44</definedName>
    <definedName name="Sparsity_Mid_lump_sum">[2]Proforma!$H$44</definedName>
    <definedName name="Sparsity_Pri_lump_sum">[2]Proforma!$F$44</definedName>
    <definedName name="Sparsity_Sec_lump_sum">[2]Proforma!$G$44</definedName>
    <definedName name="Tapered_all_lump_sum">[2]Proforma!$K$49</definedName>
    <definedName name="Tapered_mid_lump_sum">[2]Proforma!$K$48</definedName>
    <definedName name="Tapered_primary_lump_sum">[2]Proforma!$K$46</definedName>
    <definedName name="Tapered_secondary_lump_sum">[2]Proforma!$K$47</definedName>
    <definedName name="TS4B">'[1]4b - Teaching Staff'!#REF!</definedName>
    <definedName name="TS5B">'[1]5b - Non-Teaching Staff'!#REF!</definedName>
    <definedName name="WWW">#REF!</definedName>
    <definedName name="YEAR1">'[1]Basic Information'!$G$8</definedName>
    <definedName name="YEAR2">'[1]Basic Information'!$G$10</definedName>
    <definedName name="YEAR3">'[1]Basic Information'!$G$11</definedName>
    <definedName name="YEAR4">'[1]Basic Information'!$G$12</definedName>
    <definedName name="YEAR5">'[1]Basic Information'!$G$13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6" i="1" l="1"/>
  <c r="C223" i="1" s="1"/>
  <c r="C226" i="1" s="1"/>
  <c r="D223" i="1" s="1"/>
  <c r="D226" i="1" s="1"/>
  <c r="E223" i="1" s="1"/>
  <c r="E226" i="1" s="1"/>
  <c r="F223" i="1" s="1"/>
  <c r="F226" i="1" s="1"/>
  <c r="G223" i="1" s="1"/>
  <c r="G226" i="1" s="1"/>
  <c r="B214" i="1"/>
  <c r="A213" i="1"/>
  <c r="B205" i="1"/>
  <c r="A204" i="1"/>
  <c r="B196" i="1"/>
  <c r="A195" i="1"/>
  <c r="G185" i="1"/>
  <c r="F185" i="1"/>
  <c r="E185" i="1"/>
  <c r="D185" i="1"/>
  <c r="C185" i="1"/>
  <c r="B185" i="1"/>
  <c r="B186" i="1" s="1"/>
  <c r="B184" i="1"/>
  <c r="B174" i="1"/>
  <c r="G173" i="1"/>
  <c r="F173" i="1"/>
  <c r="E173" i="1"/>
  <c r="D173" i="1"/>
  <c r="C173" i="1"/>
  <c r="B173" i="1"/>
  <c r="B172" i="1"/>
  <c r="G162" i="1"/>
  <c r="F162" i="1"/>
  <c r="E162" i="1"/>
  <c r="D162" i="1"/>
  <c r="C162" i="1"/>
  <c r="B162" i="1"/>
  <c r="G161" i="1"/>
  <c r="F161" i="1"/>
  <c r="E161" i="1"/>
  <c r="D161" i="1"/>
  <c r="C161" i="1"/>
  <c r="B161" i="1"/>
  <c r="B160" i="1"/>
  <c r="B163" i="1" s="1"/>
  <c r="B151" i="1"/>
  <c r="G150" i="1"/>
  <c r="F150" i="1"/>
  <c r="E150" i="1"/>
  <c r="D150" i="1"/>
  <c r="C150" i="1"/>
  <c r="B150" i="1"/>
  <c r="G149" i="1"/>
  <c r="F149" i="1"/>
  <c r="E149" i="1"/>
  <c r="D149" i="1"/>
  <c r="C149" i="1"/>
  <c r="B149" i="1"/>
  <c r="B148" i="1"/>
  <c r="G136" i="1"/>
  <c r="F136" i="1"/>
  <c r="E136" i="1"/>
  <c r="D136" i="1"/>
  <c r="C136" i="1"/>
  <c r="B136" i="1"/>
  <c r="B135" i="1"/>
  <c r="B137" i="1" s="1"/>
  <c r="B124" i="1"/>
  <c r="G123" i="1"/>
  <c r="F123" i="1"/>
  <c r="E123" i="1"/>
  <c r="D123" i="1"/>
  <c r="C123" i="1"/>
  <c r="B123" i="1"/>
  <c r="B122" i="1"/>
  <c r="G109" i="1"/>
  <c r="F109" i="1"/>
  <c r="E109" i="1"/>
  <c r="D109" i="1"/>
  <c r="C109" i="1"/>
  <c r="B109" i="1"/>
  <c r="G108" i="1"/>
  <c r="F108" i="1"/>
  <c r="E108" i="1"/>
  <c r="D108" i="1"/>
  <c r="C108" i="1"/>
  <c r="B108" i="1"/>
  <c r="B107" i="1"/>
  <c r="G95" i="1"/>
  <c r="F95" i="1"/>
  <c r="E95" i="1"/>
  <c r="D95" i="1"/>
  <c r="C95" i="1"/>
  <c r="B95" i="1"/>
  <c r="B94" i="1"/>
  <c r="B96" i="1" s="1"/>
  <c r="B83" i="1"/>
  <c r="G82" i="1"/>
  <c r="F82" i="1"/>
  <c r="E82" i="1"/>
  <c r="D82" i="1"/>
  <c r="C82" i="1"/>
  <c r="B82" i="1"/>
  <c r="B81" i="1"/>
  <c r="B17" i="1"/>
  <c r="C15" i="1"/>
  <c r="G7" i="1"/>
  <c r="F7" i="1"/>
  <c r="E7" i="1"/>
  <c r="D7" i="1"/>
  <c r="C7" i="1"/>
  <c r="G5" i="1"/>
  <c r="F5" i="1"/>
  <c r="E5" i="1"/>
  <c r="D5" i="1"/>
  <c r="C5" i="1"/>
  <c r="G3" i="1"/>
  <c r="F3" i="1"/>
  <c r="E3" i="1"/>
  <c r="D3" i="1"/>
  <c r="C3" i="1"/>
  <c r="B3" i="1"/>
  <c r="G32" i="1" l="1"/>
  <c r="B32" i="1"/>
  <c r="D32" i="1"/>
  <c r="F32" i="1"/>
  <c r="E32" i="1"/>
  <c r="C32" i="1"/>
  <c r="J32" i="1" s="1"/>
  <c r="L32" i="1" l="1"/>
  <c r="M32" i="1"/>
  <c r="N32" i="1" s="1"/>
  <c r="E27" i="1" l="1"/>
  <c r="F27" i="1" l="1"/>
  <c r="G27" i="1"/>
  <c r="B44" i="1" l="1"/>
  <c r="E63" i="1"/>
  <c r="F51" i="1"/>
  <c r="D215" i="1"/>
  <c r="E48" i="1"/>
  <c r="B23" i="1"/>
  <c r="M23" i="1" s="1"/>
  <c r="D58" i="1"/>
  <c r="B30" i="1"/>
  <c r="G49" i="1"/>
  <c r="C56" i="1"/>
  <c r="C22" i="1"/>
  <c r="D37" i="1"/>
  <c r="G37" i="1"/>
  <c r="C43" i="1"/>
  <c r="B57" i="1"/>
  <c r="F61" i="1"/>
  <c r="E49" i="1"/>
  <c r="F62" i="1"/>
  <c r="C23" i="1"/>
  <c r="J23" i="1" s="1"/>
  <c r="C25" i="1"/>
  <c r="D64" i="1"/>
  <c r="E56" i="1"/>
  <c r="G23" i="1"/>
  <c r="G62" i="1"/>
  <c r="D38" i="1"/>
  <c r="C39" i="1"/>
  <c r="B65" i="1"/>
  <c r="D42" i="1"/>
  <c r="F67" i="1"/>
  <c r="F63" i="1"/>
  <c r="E22" i="1"/>
  <c r="D44" i="1"/>
  <c r="E41" i="1"/>
  <c r="F53" i="1"/>
  <c r="B62" i="1"/>
  <c r="G58" i="1"/>
  <c r="E197" i="1"/>
  <c r="D47" i="1"/>
  <c r="F28" i="1"/>
  <c r="C64" i="1"/>
  <c r="E206" i="1"/>
  <c r="F45" i="1"/>
  <c r="F25" i="1"/>
  <c r="B41" i="1"/>
  <c r="G51" i="1"/>
  <c r="F56" i="1"/>
  <c r="G48" i="1"/>
  <c r="D110" i="1"/>
  <c r="E51" i="1"/>
  <c r="G24" i="1"/>
  <c r="D29" i="1"/>
  <c r="E37" i="1"/>
  <c r="C24" i="1"/>
  <c r="D49" i="1"/>
  <c r="C40" i="1"/>
  <c r="B67" i="1"/>
  <c r="B56" i="1"/>
  <c r="C48" i="1"/>
  <c r="F46" i="1"/>
  <c r="G28" i="1"/>
  <c r="G38" i="1"/>
  <c r="C66" i="1"/>
  <c r="B46" i="1"/>
  <c r="F215" i="1"/>
  <c r="C50" i="1"/>
  <c r="F24" i="1"/>
  <c r="B64" i="1"/>
  <c r="M64" i="1" s="1"/>
  <c r="B25" i="1"/>
  <c r="M25" i="1" s="1"/>
  <c r="E21" i="1"/>
  <c r="D26" i="1"/>
  <c r="F29" i="1"/>
  <c r="B63" i="1"/>
  <c r="F41" i="1"/>
  <c r="E25" i="1"/>
  <c r="C52" i="1"/>
  <c r="E45" i="1"/>
  <c r="F54" i="1"/>
  <c r="B206" i="1"/>
  <c r="B207" i="1" s="1"/>
  <c r="G47" i="1"/>
  <c r="B38" i="1"/>
  <c r="G41" i="1"/>
  <c r="F43" i="1"/>
  <c r="G54" i="1"/>
  <c r="D25" i="1"/>
  <c r="G40" i="1"/>
  <c r="F47" i="1"/>
  <c r="D39" i="1"/>
  <c r="E65" i="1"/>
  <c r="F64" i="1"/>
  <c r="D57" i="1"/>
  <c r="E54" i="1"/>
  <c r="G67" i="1"/>
  <c r="E46" i="1"/>
  <c r="G44" i="1"/>
  <c r="B197" i="1"/>
  <c r="B198" i="1" s="1"/>
  <c r="B54" i="1"/>
  <c r="B52" i="1"/>
  <c r="M52" i="1" s="1"/>
  <c r="F206" i="1"/>
  <c r="F59" i="1"/>
  <c r="D30" i="1"/>
  <c r="E42" i="1"/>
  <c r="F21" i="1"/>
  <c r="F44" i="1"/>
  <c r="D61" i="1"/>
  <c r="B42" i="1"/>
  <c r="G197" i="1"/>
  <c r="B28" i="1"/>
  <c r="F23" i="1"/>
  <c r="F65" i="1"/>
  <c r="B110" i="1"/>
  <c r="B111" i="1" s="1"/>
  <c r="F42" i="1"/>
  <c r="E38" i="1"/>
  <c r="D45" i="1"/>
  <c r="B47" i="1"/>
  <c r="C38" i="1"/>
  <c r="J38" i="1" s="1"/>
  <c r="D54" i="1"/>
  <c r="D63" i="1"/>
  <c r="B29" i="1"/>
  <c r="G42" i="1"/>
  <c r="G22" i="1"/>
  <c r="G30" i="1"/>
  <c r="G215" i="1"/>
  <c r="E23" i="1"/>
  <c r="D62" i="1"/>
  <c r="C53" i="1"/>
  <c r="G65" i="1"/>
  <c r="G31" i="1"/>
  <c r="D21" i="1"/>
  <c r="E52" i="1"/>
  <c r="C28" i="1"/>
  <c r="J28" i="1" s="1"/>
  <c r="G53" i="1"/>
  <c r="C41" i="1"/>
  <c r="J41" i="1" s="1"/>
  <c r="G52" i="1"/>
  <c r="B48" i="1"/>
  <c r="B39" i="1"/>
  <c r="C57" i="1"/>
  <c r="J57" i="1" s="1"/>
  <c r="F26" i="1"/>
  <c r="C62" i="1"/>
  <c r="J62" i="1" s="1"/>
  <c r="D197" i="1"/>
  <c r="B37" i="1"/>
  <c r="B53" i="1"/>
  <c r="M53" i="1" s="1"/>
  <c r="C51" i="1"/>
  <c r="B61" i="1"/>
  <c r="F40" i="1"/>
  <c r="E50" i="1"/>
  <c r="B27" i="1"/>
  <c r="M27" i="1" s="1"/>
  <c r="F39" i="1"/>
  <c r="C60" i="1"/>
  <c r="B45" i="1"/>
  <c r="D67" i="1"/>
  <c r="F60" i="1"/>
  <c r="D23" i="1"/>
  <c r="D31" i="1"/>
  <c r="C206" i="1"/>
  <c r="E60" i="1"/>
  <c r="D22" i="1"/>
  <c r="E28" i="1"/>
  <c r="E44" i="1"/>
  <c r="C67" i="1"/>
  <c r="J67" i="1" s="1"/>
  <c r="G29" i="1"/>
  <c r="B40" i="1"/>
  <c r="M40" i="1" s="1"/>
  <c r="D60" i="1"/>
  <c r="C58" i="1"/>
  <c r="C27" i="1"/>
  <c r="G25" i="1"/>
  <c r="F22" i="1"/>
  <c r="E26" i="1"/>
  <c r="C29" i="1"/>
  <c r="J29" i="1" s="1"/>
  <c r="B21" i="1"/>
  <c r="G50" i="1"/>
  <c r="G46" i="1"/>
  <c r="B31" i="1"/>
  <c r="D53" i="1"/>
  <c r="C46" i="1"/>
  <c r="J46" i="1" s="1"/>
  <c r="G21" i="1"/>
  <c r="F52" i="1"/>
  <c r="D59" i="1"/>
  <c r="D41" i="1"/>
  <c r="C63" i="1"/>
  <c r="J63" i="1" s="1"/>
  <c r="F58" i="1"/>
  <c r="C45" i="1"/>
  <c r="J45" i="1" s="1"/>
  <c r="D65" i="1"/>
  <c r="D43" i="1"/>
  <c r="D46" i="1"/>
  <c r="E59" i="1"/>
  <c r="G56" i="1"/>
  <c r="F30" i="1"/>
  <c r="C61" i="1"/>
  <c r="J61" i="1" s="1"/>
  <c r="E58" i="1"/>
  <c r="B26" i="1"/>
  <c r="M26" i="1" s="1"/>
  <c r="G59" i="1"/>
  <c r="B66" i="1"/>
  <c r="M66" i="1" s="1"/>
  <c r="E39" i="1"/>
  <c r="G26" i="1"/>
  <c r="D206" i="1"/>
  <c r="D24" i="1"/>
  <c r="C26" i="1"/>
  <c r="F37" i="1"/>
  <c r="C65" i="1"/>
  <c r="J65" i="1" s="1"/>
  <c r="C76" i="1"/>
  <c r="C75" i="1"/>
  <c r="C21" i="1"/>
  <c r="E62" i="1"/>
  <c r="E31" i="1"/>
  <c r="D40" i="1"/>
  <c r="F49" i="1"/>
  <c r="G60" i="1"/>
  <c r="E67" i="1"/>
  <c r="C59" i="1"/>
  <c r="J59" i="1" s="1"/>
  <c r="G43" i="1"/>
  <c r="C49" i="1"/>
  <c r="D27" i="1"/>
  <c r="D66" i="1"/>
  <c r="C44" i="1"/>
  <c r="J44" i="1" s="1"/>
  <c r="C31" i="1"/>
  <c r="J31" i="1" s="1"/>
  <c r="E215" i="1"/>
  <c r="B24" i="1"/>
  <c r="M24" i="1" s="1"/>
  <c r="B58" i="1"/>
  <c r="M58" i="1" s="1"/>
  <c r="F31" i="1"/>
  <c r="D56" i="1"/>
  <c r="C42" i="1"/>
  <c r="J42" i="1" s="1"/>
  <c r="C110" i="1"/>
  <c r="E61" i="1"/>
  <c r="F48" i="1"/>
  <c r="C197" i="1"/>
  <c r="B215" i="1"/>
  <c r="B216" i="1" s="1"/>
  <c r="D51" i="1"/>
  <c r="F57" i="1"/>
  <c r="G39" i="1"/>
  <c r="C215" i="1"/>
  <c r="E30" i="1"/>
  <c r="F66" i="1"/>
  <c r="G63" i="1"/>
  <c r="E29" i="1"/>
  <c r="G66" i="1"/>
  <c r="D52" i="1"/>
  <c r="B51" i="1"/>
  <c r="M51" i="1" s="1"/>
  <c r="G110" i="1"/>
  <c r="E110" i="1"/>
  <c r="E47" i="1"/>
  <c r="C54" i="1"/>
  <c r="J54" i="1" s="1"/>
  <c r="E40" i="1"/>
  <c r="G57" i="1"/>
  <c r="G61" i="1"/>
  <c r="C37" i="1"/>
  <c r="E64" i="1"/>
  <c r="B22" i="1"/>
  <c r="M22" i="1" s="1"/>
  <c r="D48" i="1"/>
  <c r="B49" i="1"/>
  <c r="M49" i="1" s="1"/>
  <c r="F50" i="1"/>
  <c r="B59" i="1"/>
  <c r="E24" i="1"/>
  <c r="F197" i="1"/>
  <c r="C30" i="1"/>
  <c r="J30" i="1" s="1"/>
  <c r="D28" i="1"/>
  <c r="F38" i="1"/>
  <c r="B43" i="1"/>
  <c r="M43" i="1" s="1"/>
  <c r="C47" i="1"/>
  <c r="J47" i="1" s="1"/>
  <c r="E43" i="1"/>
  <c r="E53" i="1"/>
  <c r="B50" i="1"/>
  <c r="M50" i="1" s="1"/>
  <c r="G45" i="1"/>
  <c r="B60" i="1"/>
  <c r="M60" i="1" s="1"/>
  <c r="G206" i="1"/>
  <c r="G64" i="1"/>
  <c r="F110" i="1"/>
  <c r="D50" i="1"/>
  <c r="E57" i="1"/>
  <c r="E66" i="1"/>
  <c r="B165" i="1"/>
  <c r="B99" i="1"/>
  <c r="B127" i="1"/>
  <c r="B153" i="1"/>
  <c r="B86" i="1"/>
  <c r="B220" i="1"/>
  <c r="B177" i="1"/>
  <c r="B140" i="1"/>
  <c r="B189" i="1"/>
  <c r="J48" i="1" l="1"/>
  <c r="J39" i="1"/>
  <c r="N39" i="1" s="1"/>
  <c r="J56" i="1"/>
  <c r="E153" i="1"/>
  <c r="G209" i="1"/>
  <c r="G218" i="1"/>
  <c r="C200" i="1"/>
  <c r="L29" i="1"/>
  <c r="L57" i="1"/>
  <c r="D33" i="1"/>
  <c r="M54" i="1"/>
  <c r="M38" i="1"/>
  <c r="M63" i="1"/>
  <c r="N63" i="1" s="1"/>
  <c r="M67" i="1"/>
  <c r="J64" i="1"/>
  <c r="M30" i="1"/>
  <c r="E218" i="1"/>
  <c r="D177" i="1"/>
  <c r="G99" i="1"/>
  <c r="E209" i="1"/>
  <c r="D86" i="1"/>
  <c r="F177" i="1"/>
  <c r="F127" i="1"/>
  <c r="F200" i="1"/>
  <c r="F86" i="1"/>
  <c r="C86" i="1"/>
  <c r="L31" i="1"/>
  <c r="L65" i="1"/>
  <c r="G33" i="1"/>
  <c r="N67" i="1"/>
  <c r="L67" i="1"/>
  <c r="M61" i="1"/>
  <c r="M39" i="1"/>
  <c r="M46" i="1"/>
  <c r="J40" i="1"/>
  <c r="M57" i="1"/>
  <c r="N57" i="1" s="1"/>
  <c r="C127" i="1"/>
  <c r="C99" i="1"/>
  <c r="D165" i="1"/>
  <c r="G177" i="1"/>
  <c r="B114" i="1"/>
  <c r="C153" i="1"/>
  <c r="D218" i="1"/>
  <c r="C165" i="1"/>
  <c r="L30" i="1"/>
  <c r="N30" i="1"/>
  <c r="L44" i="1"/>
  <c r="N46" i="1"/>
  <c r="L46" i="1"/>
  <c r="J51" i="1"/>
  <c r="M48" i="1"/>
  <c r="M29" i="1"/>
  <c r="N29" i="1" s="1"/>
  <c r="F33" i="1"/>
  <c r="J66" i="1"/>
  <c r="J43" i="1"/>
  <c r="G140" i="1"/>
  <c r="E165" i="1"/>
  <c r="E200" i="1"/>
  <c r="D99" i="1"/>
  <c r="G114" i="1"/>
  <c r="D127" i="1"/>
  <c r="J37" i="1"/>
  <c r="N42" i="1"/>
  <c r="L42" i="1"/>
  <c r="J26" i="1"/>
  <c r="L45" i="1"/>
  <c r="M45" i="1"/>
  <c r="N45" i="1" s="1"/>
  <c r="J53" i="1"/>
  <c r="E33" i="1"/>
  <c r="J24" i="1"/>
  <c r="G86" i="1"/>
  <c r="G200" i="1"/>
  <c r="F209" i="1"/>
  <c r="E127" i="1"/>
  <c r="N61" i="1"/>
  <c r="L61" i="1"/>
  <c r="M31" i="1"/>
  <c r="N31" i="1" s="1"/>
  <c r="J27" i="1"/>
  <c r="J60" i="1"/>
  <c r="M37" i="1"/>
  <c r="L41" i="1"/>
  <c r="M41" i="1"/>
  <c r="N41" i="1" s="1"/>
  <c r="J25" i="1"/>
  <c r="B200" i="1"/>
  <c r="G165" i="1"/>
  <c r="G127" i="1"/>
  <c r="F99" i="1"/>
  <c r="E177" i="1"/>
  <c r="D114" i="1"/>
  <c r="C218" i="1"/>
  <c r="E140" i="1"/>
  <c r="D209" i="1"/>
  <c r="E114" i="1"/>
  <c r="B218" i="1"/>
  <c r="D189" i="1"/>
  <c r="C114" i="1"/>
  <c r="G153" i="1"/>
  <c r="C177" i="1"/>
  <c r="F140" i="1"/>
  <c r="G189" i="1"/>
  <c r="M59" i="1"/>
  <c r="N59" i="1" s="1"/>
  <c r="J49" i="1"/>
  <c r="L63" i="1"/>
  <c r="J58" i="1"/>
  <c r="N38" i="1"/>
  <c r="L38" i="1"/>
  <c r="M28" i="1"/>
  <c r="N28" i="1" s="1"/>
  <c r="J52" i="1"/>
  <c r="M62" i="1"/>
  <c r="M65" i="1"/>
  <c r="N65" i="1" s="1"/>
  <c r="N23" i="1"/>
  <c r="L23" i="1"/>
  <c r="J22" i="1"/>
  <c r="C189" i="1"/>
  <c r="D140" i="1"/>
  <c r="E86" i="1"/>
  <c r="E189" i="1"/>
  <c r="F114" i="1"/>
  <c r="F189" i="1"/>
  <c r="C209" i="1"/>
  <c r="E99" i="1"/>
  <c r="D200" i="1"/>
  <c r="F218" i="1"/>
  <c r="L47" i="1"/>
  <c r="C33" i="1"/>
  <c r="J21" i="1"/>
  <c r="N62" i="1"/>
  <c r="L62" i="1"/>
  <c r="L28" i="1"/>
  <c r="M47" i="1"/>
  <c r="N47" i="1" s="1"/>
  <c r="L48" i="1"/>
  <c r="N48" i="1"/>
  <c r="L39" i="1"/>
  <c r="L56" i="1"/>
  <c r="B209" i="1"/>
  <c r="F153" i="1"/>
  <c r="C140" i="1"/>
  <c r="D153" i="1"/>
  <c r="F165" i="1"/>
  <c r="N54" i="1"/>
  <c r="L54" i="1"/>
  <c r="L59" i="1"/>
  <c r="B33" i="1"/>
  <c r="M21" i="1"/>
  <c r="M42" i="1"/>
  <c r="J50" i="1"/>
  <c r="M56" i="1"/>
  <c r="N56" i="1" s="1"/>
  <c r="M44" i="1"/>
  <c r="N44" i="1" s="1"/>
  <c r="B100" i="1"/>
  <c r="B155" i="1"/>
  <c r="C148" i="1" s="1"/>
  <c r="B115" i="1"/>
  <c r="B202" i="1"/>
  <c r="B141" i="1"/>
  <c r="B167" i="1"/>
  <c r="C160" i="1" s="1"/>
  <c r="C163" i="1" s="1"/>
  <c r="B191" i="1"/>
  <c r="C214" i="1"/>
  <c r="B211" i="1"/>
  <c r="B179" i="1"/>
  <c r="B128" i="1"/>
  <c r="L22" i="1" l="1"/>
  <c r="N22" i="1"/>
  <c r="L60" i="1"/>
  <c r="N60" i="1"/>
  <c r="N37" i="1"/>
  <c r="L37" i="1"/>
  <c r="N66" i="1"/>
  <c r="L66" i="1"/>
  <c r="N24" i="1"/>
  <c r="L24" i="1"/>
  <c r="N43" i="1"/>
  <c r="L43" i="1"/>
  <c r="N50" i="1"/>
  <c r="L50" i="1"/>
  <c r="N58" i="1"/>
  <c r="L58" i="1"/>
  <c r="N25" i="1"/>
  <c r="L25" i="1"/>
  <c r="N27" i="1"/>
  <c r="L27" i="1"/>
  <c r="N53" i="1"/>
  <c r="L53" i="1"/>
  <c r="N21" i="1"/>
  <c r="L21" i="1"/>
  <c r="N49" i="1"/>
  <c r="L49" i="1"/>
  <c r="N51" i="1"/>
  <c r="L51" i="1"/>
  <c r="L52" i="1"/>
  <c r="N52" i="1"/>
  <c r="L26" i="1"/>
  <c r="N26" i="1"/>
  <c r="L40" i="1"/>
  <c r="N40" i="1"/>
  <c r="L64" i="1"/>
  <c r="N64" i="1"/>
  <c r="C216" i="1"/>
  <c r="C205" i="1"/>
  <c r="B143" i="1"/>
  <c r="C135" i="1" s="1"/>
  <c r="C137" i="1" s="1"/>
  <c r="C196" i="1"/>
  <c r="B102" i="1"/>
  <c r="C94" i="1" s="1"/>
  <c r="C96" i="1" s="1"/>
  <c r="B117" i="1"/>
  <c r="C107" i="1" s="1"/>
  <c r="C111" i="1" s="1"/>
  <c r="C172" i="1"/>
  <c r="C174" i="1" s="1"/>
  <c r="C184" i="1"/>
  <c r="C186" i="1" s="1"/>
  <c r="B130" i="1"/>
  <c r="C122" i="1" s="1"/>
  <c r="C124" i="1" s="1"/>
  <c r="B89" i="1" l="1"/>
  <c r="C81" i="1" s="1"/>
  <c r="C83" i="1" s="1"/>
  <c r="B87" i="1"/>
  <c r="C207" i="1"/>
  <c r="C179" i="1"/>
  <c r="C151" i="1"/>
  <c r="C198" i="1"/>
  <c r="C167" i="1"/>
  <c r="D160" i="1" s="1"/>
  <c r="D163" i="1" s="1"/>
  <c r="C191" i="1"/>
  <c r="C220" i="1"/>
  <c r="B55" i="1" l="1"/>
  <c r="C155" i="1"/>
  <c r="D148" i="1" s="1"/>
  <c r="C115" i="1"/>
  <c r="D214" i="1"/>
  <c r="D172" i="1"/>
  <c r="D174" i="1" s="1"/>
  <c r="C141" i="1"/>
  <c r="C202" i="1"/>
  <c r="D184" i="1"/>
  <c r="D186" i="1" s="1"/>
  <c r="D167" i="1"/>
  <c r="E160" i="1" s="1"/>
  <c r="E163" i="1" s="1"/>
  <c r="C211" i="1"/>
  <c r="D75" i="1" l="1"/>
  <c r="D76" i="1"/>
  <c r="D15" i="1"/>
  <c r="B68" i="1"/>
  <c r="B70" i="1" s="1"/>
  <c r="C117" i="1"/>
  <c r="D107" i="1" s="1"/>
  <c r="D111" i="1" s="1"/>
  <c r="E167" i="1"/>
  <c r="F160" i="1" s="1"/>
  <c r="F163" i="1" s="1"/>
  <c r="D179" i="1"/>
  <c r="D196" i="1"/>
  <c r="D191" i="1"/>
  <c r="D151" i="1"/>
  <c r="D205" i="1"/>
  <c r="C143" i="1"/>
  <c r="D135" i="1" s="1"/>
  <c r="D137" i="1" s="1"/>
  <c r="C87" i="1"/>
  <c r="D216" i="1"/>
  <c r="C89" i="1" l="1"/>
  <c r="D81" i="1" s="1"/>
  <c r="D83" i="1" s="1"/>
  <c r="B72" i="1"/>
  <c r="B74" i="1"/>
  <c r="C11" i="1" s="1"/>
  <c r="C17" i="1" s="1"/>
  <c r="C102" i="1"/>
  <c r="D94" i="1" s="1"/>
  <c r="D96" i="1" s="1"/>
  <c r="C100" i="1"/>
  <c r="C130" i="1"/>
  <c r="D122" i="1" s="1"/>
  <c r="D124" i="1" s="1"/>
  <c r="C128" i="1"/>
  <c r="D100" i="1"/>
  <c r="D207" i="1"/>
  <c r="E184" i="1"/>
  <c r="E186" i="1" s="1"/>
  <c r="D198" i="1"/>
  <c r="E172" i="1"/>
  <c r="E174" i="1" s="1"/>
  <c r="D220" i="1"/>
  <c r="D155" i="1"/>
  <c r="E148" i="1" s="1"/>
  <c r="D115" i="1"/>
  <c r="F167" i="1"/>
  <c r="G160" i="1" s="1"/>
  <c r="G163" i="1" s="1"/>
  <c r="D87" i="1" l="1"/>
  <c r="C55" i="1"/>
  <c r="E75" i="1"/>
  <c r="E15" i="1"/>
  <c r="E76" i="1"/>
  <c r="D128" i="1"/>
  <c r="D202" i="1"/>
  <c r="E151" i="1"/>
  <c r="E214" i="1"/>
  <c r="E191" i="1"/>
  <c r="D117" i="1"/>
  <c r="E107" i="1" s="1"/>
  <c r="E111" i="1" s="1"/>
  <c r="D141" i="1"/>
  <c r="G167" i="1"/>
  <c r="E179" i="1"/>
  <c r="D211" i="1"/>
  <c r="D102" i="1"/>
  <c r="E94" i="1" s="1"/>
  <c r="E96" i="1" s="1"/>
  <c r="D143" i="1" l="1"/>
  <c r="E135" i="1" s="1"/>
  <c r="E137" i="1" s="1"/>
  <c r="D89" i="1"/>
  <c r="E81" i="1" s="1"/>
  <c r="E83" i="1" s="1"/>
  <c r="D130" i="1"/>
  <c r="E122" i="1" s="1"/>
  <c r="E124" i="1" s="1"/>
  <c r="F75" i="1"/>
  <c r="F76" i="1"/>
  <c r="F15" i="1"/>
  <c r="J55" i="1"/>
  <c r="C68" i="1"/>
  <c r="C70" i="1" s="1"/>
  <c r="M55" i="1"/>
  <c r="F172" i="1"/>
  <c r="F174" i="1" s="1"/>
  <c r="E196" i="1"/>
  <c r="E216" i="1"/>
  <c r="E155" i="1"/>
  <c r="F148" i="1" s="1"/>
  <c r="F184" i="1"/>
  <c r="F186" i="1" s="1"/>
  <c r="E205" i="1"/>
  <c r="E87" i="1" l="1"/>
  <c r="D55" i="1"/>
  <c r="D68" i="1" s="1"/>
  <c r="D70" i="1" s="1"/>
  <c r="D72" i="1" s="1"/>
  <c r="N55" i="1"/>
  <c r="N69" i="1" s="1"/>
  <c r="L55" i="1"/>
  <c r="L69" i="1" s="1"/>
  <c r="G75" i="1"/>
  <c r="G76" i="1"/>
  <c r="G15" i="1"/>
  <c r="C72" i="1"/>
  <c r="C74" i="1"/>
  <c r="D11" i="1" s="1"/>
  <c r="D17" i="1" s="1"/>
  <c r="D74" i="1" s="1"/>
  <c r="E11" i="1" s="1"/>
  <c r="E17" i="1" s="1"/>
  <c r="E207" i="1"/>
  <c r="E198" i="1"/>
  <c r="F151" i="1"/>
  <c r="F179" i="1"/>
  <c r="E102" i="1"/>
  <c r="F94" i="1" s="1"/>
  <c r="F96" i="1" s="1"/>
  <c r="E100" i="1"/>
  <c r="E89" i="1"/>
  <c r="F81" i="1" s="1"/>
  <c r="F83" i="1" s="1"/>
  <c r="E128" i="1"/>
  <c r="E130" i="1"/>
  <c r="F122" i="1" s="1"/>
  <c r="F124" i="1" s="1"/>
  <c r="F191" i="1"/>
  <c r="E220" i="1"/>
  <c r="E143" i="1" l="1"/>
  <c r="F135" i="1" s="1"/>
  <c r="F137" i="1" s="1"/>
  <c r="E141" i="1"/>
  <c r="H10" i="1"/>
  <c r="E117" i="1"/>
  <c r="F107" i="1" s="1"/>
  <c r="F111" i="1" s="1"/>
  <c r="E115" i="1"/>
  <c r="F141" i="1"/>
  <c r="F115" i="1"/>
  <c r="E202" i="1"/>
  <c r="F100" i="1"/>
  <c r="G172" i="1"/>
  <c r="G174" i="1" s="1"/>
  <c r="F155" i="1"/>
  <c r="G148" i="1" s="1"/>
  <c r="E211" i="1"/>
  <c r="G184" i="1"/>
  <c r="G186" i="1" s="1"/>
  <c r="F214" i="1"/>
  <c r="F87" i="1"/>
  <c r="E55" i="1" l="1"/>
  <c r="E68" i="1" s="1"/>
  <c r="E70" i="1" s="1"/>
  <c r="G151" i="1"/>
  <c r="F89" i="1"/>
  <c r="G81" i="1" s="1"/>
  <c r="G83" i="1" s="1"/>
  <c r="G191" i="1"/>
  <c r="F102" i="1"/>
  <c r="G94" i="1" s="1"/>
  <c r="G96" i="1" s="1"/>
  <c r="F117" i="1"/>
  <c r="G107" i="1" s="1"/>
  <c r="G111" i="1" s="1"/>
  <c r="F205" i="1"/>
  <c r="G179" i="1"/>
  <c r="F196" i="1"/>
  <c r="F216" i="1"/>
  <c r="F143" i="1"/>
  <c r="G135" i="1" s="1"/>
  <c r="G137" i="1" s="1"/>
  <c r="F130" i="1" l="1"/>
  <c r="G122" i="1" s="1"/>
  <c r="G124" i="1" s="1"/>
  <c r="F128" i="1"/>
  <c r="E72" i="1"/>
  <c r="E74" i="1"/>
  <c r="F11" i="1" s="1"/>
  <c r="F17" i="1" s="1"/>
  <c r="G128" i="1"/>
  <c r="G141" i="1"/>
  <c r="F198" i="1"/>
  <c r="F220" i="1"/>
  <c r="F207" i="1"/>
  <c r="G115" i="1"/>
  <c r="G87" i="1"/>
  <c r="G100" i="1"/>
  <c r="G155" i="1"/>
  <c r="F55" i="1" l="1"/>
  <c r="F68" i="1" s="1"/>
  <c r="F70" i="1" s="1"/>
  <c r="F72" i="1" s="1"/>
  <c r="F74" i="1"/>
  <c r="G11" i="1" s="1"/>
  <c r="G17" i="1" s="1"/>
  <c r="G143" i="1"/>
  <c r="F211" i="1"/>
  <c r="G89" i="1"/>
  <c r="G214" i="1"/>
  <c r="F202" i="1"/>
  <c r="G130" i="1"/>
  <c r="G102" i="1"/>
  <c r="G117" i="1"/>
  <c r="G55" i="1" l="1"/>
  <c r="G68" i="1" s="1"/>
  <c r="G70" i="1" s="1"/>
  <c r="G72" i="1" s="1"/>
  <c r="G74" i="1"/>
  <c r="G196" i="1"/>
  <c r="G205" i="1"/>
  <c r="G216" i="1"/>
  <c r="G207" i="1" l="1"/>
  <c r="G198" i="1"/>
  <c r="G220" i="1" l="1"/>
  <c r="G202" i="1" l="1"/>
  <c r="G211" i="1"/>
</calcChain>
</file>

<file path=xl/sharedStrings.xml><?xml version="1.0" encoding="utf-8"?>
<sst xmlns="http://schemas.openxmlformats.org/spreadsheetml/2006/main" count="281" uniqueCount="128">
  <si>
    <t>FINANCIAL PLAN - SUMMARY</t>
  </si>
  <si>
    <t>Variance from previous year to current year</t>
  </si>
  <si>
    <t>SUMMARY</t>
  </si>
  <si>
    <t>Percentage</t>
  </si>
  <si>
    <r>
      <t xml:space="preserve">If </t>
    </r>
    <r>
      <rPr>
        <b/>
        <sz val="10"/>
        <color rgb="FFFF0000"/>
        <rFont val="Arial"/>
        <family val="2"/>
      </rPr>
      <t>Red</t>
    </r>
    <r>
      <rPr>
        <b/>
        <sz val="10"/>
        <rFont val="Arial"/>
        <family val="2"/>
      </rPr>
      <t xml:space="preserve"> enter reason</t>
    </r>
  </si>
  <si>
    <t>Actual</t>
  </si>
  <si>
    <t>Budget</t>
  </si>
  <si>
    <t>Estimate</t>
  </si>
  <si>
    <t>Difference</t>
  </si>
  <si>
    <t>for variance</t>
  </si>
  <si>
    <t>Number of pupils on roll (Primary)</t>
  </si>
  <si>
    <t>Enter NoR for Previous year</t>
  </si>
  <si>
    <t>Number of pupils on roll (Secondary)</t>
  </si>
  <si>
    <t>£</t>
  </si>
  <si>
    <t>Validation Correct/Incorrect</t>
  </si>
  <si>
    <t>Under / Overspend B/F</t>
  </si>
  <si>
    <t>Note: A negative figure demonstrates a surplus</t>
  </si>
  <si>
    <t>Income - (I01)</t>
  </si>
  <si>
    <t>Total Original Budget Share</t>
  </si>
  <si>
    <t>Total Budget including carry forward</t>
  </si>
  <si>
    <t>Income:</t>
  </si>
  <si>
    <t>Reason</t>
  </si>
  <si>
    <t>(I01) - Funds Delegated by the Local Authority</t>
  </si>
  <si>
    <t>Teachers' Pay &amp; Pension Grants now in B/share</t>
  </si>
  <si>
    <t>(I02) - Funding for 6th Form</t>
  </si>
  <si>
    <t>(I03) - High Needs Top-Up Income</t>
  </si>
  <si>
    <t>(I07) - Other Grants and Payments Received</t>
  </si>
  <si>
    <t>£464 Credit for BT Broadband 20/21 and £1K for Sports Apprentice Incentive</t>
  </si>
  <si>
    <t>(I08A) - Income From Lettings</t>
  </si>
  <si>
    <t>LCC taken over as landlords for onsite nursery</t>
  </si>
  <si>
    <t>(I08B) - Income From Facilities and Services</t>
  </si>
  <si>
    <t>No swimming income for 20/21 / now included Limes Utilities income</t>
  </si>
  <si>
    <t>(I09) - Income From Catering</t>
  </si>
  <si>
    <t>COVID 19 lockdown - low income for 2020/21</t>
  </si>
  <si>
    <t>(I10) - Receipts From Supply Teacher Insurance Claims</t>
  </si>
  <si>
    <t>(I11) - Receipts From Other Insurance Claims</t>
  </si>
  <si>
    <t>(I12) - Income from Contributions to Visits</t>
  </si>
  <si>
    <t>No ed visits 20/21 due to Pandemic</t>
  </si>
  <si>
    <t>(I13) - Donations and/or Voluntary Funds</t>
  </si>
  <si>
    <t>(I18) - Additional Grant For Schools</t>
  </si>
  <si>
    <t>COVID-19 Grants (Catch-up/Winter Grant/Additional Costs)</t>
  </si>
  <si>
    <t>Total Income:</t>
  </si>
  <si>
    <t>Expenditure:</t>
  </si>
  <si>
    <t xml:space="preserve">(E01) - Teaching Staff </t>
  </si>
  <si>
    <t xml:space="preserve">(E02) - Supply Teaching Staff </t>
  </si>
  <si>
    <t>Overtime allowances miscoded in 2020/21 (MSA acting as TA)</t>
  </si>
  <si>
    <t xml:space="preserve">(E03) - Education Support Staff </t>
  </si>
  <si>
    <t xml:space="preserve">(E04) - Premises Staff </t>
  </si>
  <si>
    <t xml:space="preserve">(E05) - Administrative and Clerical Staff </t>
  </si>
  <si>
    <t xml:space="preserve">(E06) - Catering Staff </t>
  </si>
  <si>
    <t xml:space="preserve">(E07) - Cost of Other Staff </t>
  </si>
  <si>
    <t>SENCO salary 70% charged to Budget Share instead of Pupil Premium</t>
  </si>
  <si>
    <t xml:space="preserve">(E08) - Indirect Employee Expenses </t>
  </si>
  <si>
    <t xml:space="preserve">(E09) - Staff Development and Training </t>
  </si>
  <si>
    <t>First Aid training took place in 2020/21 hence higher expenditure</t>
  </si>
  <si>
    <t xml:space="preserve">(E10) - Supply Teacher Insurance </t>
  </si>
  <si>
    <t xml:space="preserve">(E11) - Staff-Related Insurance </t>
  </si>
  <si>
    <t>LSA's not insured 2020/21</t>
  </si>
  <si>
    <t xml:space="preserve">(E12) - Building Maintenance and Improvement </t>
  </si>
  <si>
    <t xml:space="preserve">(E13) - Grounds Maintenance and Improvement </t>
  </si>
  <si>
    <t xml:space="preserve">(E14) - Cleaning and Caretaking </t>
  </si>
  <si>
    <t>Window cleaning not charged for 20/21 so doubled for 21/22</t>
  </si>
  <si>
    <t xml:space="preserve">(E15) - Water and Sewerage </t>
  </si>
  <si>
    <t xml:space="preserve">Water </t>
  </si>
  <si>
    <t>(E16) - Energy</t>
  </si>
  <si>
    <t>(E17) - Rates</t>
  </si>
  <si>
    <t>(E18) - Other Occupation Costs</t>
  </si>
  <si>
    <t>Biffa refuse costs reduced by £5K (revised contract and reduced weeks 38 instead of 52!) cleaning costs hopefully lower for 21/22</t>
  </si>
  <si>
    <t>(E19) - Learning Resources</t>
  </si>
  <si>
    <t>LEAD EQUATE books additional cost (income will allow for this)</t>
  </si>
  <si>
    <t>(E20) - ICT Learning Resources</t>
  </si>
  <si>
    <t>(E21) - Examination Fees</t>
  </si>
  <si>
    <t>(E22) - Administrative Supplies</t>
  </si>
  <si>
    <t>(E23) - Other Insurance Premiums</t>
  </si>
  <si>
    <t>(E24) - Special Facilities</t>
  </si>
  <si>
    <t>Replace staff sports uniform for 21/22</t>
  </si>
  <si>
    <t>(E25) - Catering Supplies</t>
  </si>
  <si>
    <t>Meals low for 2020/21 due to pandemic</t>
  </si>
  <si>
    <t>(E26) - Agency Supply Teaching Staff</t>
  </si>
  <si>
    <t>(E27) - Bought-In Professional Services - Curriculum</t>
  </si>
  <si>
    <t>Extra £1755 for SLE Leadership Work</t>
  </si>
  <si>
    <t>(E28A) - Bought-In Professional Services - Other (except PFI)</t>
  </si>
  <si>
    <t>(E28B) - Bought-In Professional Services - Other (PFI)</t>
  </si>
  <si>
    <t>(E29) - Loan Interest</t>
  </si>
  <si>
    <t>(E30) - Direct Revenue Financing (Revenue Cont to Capital)</t>
  </si>
  <si>
    <t>Total Expenditure:</t>
  </si>
  <si>
    <t>Total of Income and Expenditure</t>
  </si>
  <si>
    <t>Under / Overspend - In Year Position</t>
  </si>
  <si>
    <t>Under / Overspend C/F</t>
  </si>
  <si>
    <t>An 8% Carry Forward would Equal (Primary)</t>
  </si>
  <si>
    <t>A 5% Carry Forward would Equal (Secondary)</t>
  </si>
  <si>
    <t>Pupil Premium FSM - (I05)</t>
  </si>
  <si>
    <t>B/F Total</t>
  </si>
  <si>
    <t>Pupil Premium - Eligible for Free School Meals</t>
  </si>
  <si>
    <t>Total Pupil Premium Income</t>
  </si>
  <si>
    <t>Overspend charged back to Budget Share</t>
  </si>
  <si>
    <t>C/F Total</t>
  </si>
  <si>
    <t>Pupil Premium Service Children - (I05)</t>
  </si>
  <si>
    <t>Pupil Premium Service Children</t>
  </si>
  <si>
    <t>Total Pupil Premium Service Children Income</t>
  </si>
  <si>
    <t>Pupil Premium Looked After Children - (I05)</t>
  </si>
  <si>
    <t>Pupil Premium Looked After Children</t>
  </si>
  <si>
    <t>Pupil Premium Looked After Children Virtual Head Funding</t>
  </si>
  <si>
    <t>Pupil Premium Looked After Children Out of County Funding</t>
  </si>
  <si>
    <t>Total Pupil Premium Looked After Children Income</t>
  </si>
  <si>
    <t>Pupil Premium Post Looked After Children - (I05)</t>
  </si>
  <si>
    <t>Pupil Premium Post Looked After Children</t>
  </si>
  <si>
    <t>Total Pupil Premium Post Looked After Children Income</t>
  </si>
  <si>
    <t>Pupil Premium Early Years Funding - (I01)</t>
  </si>
  <si>
    <t>Pupil Premium Early Years Funding</t>
  </si>
  <si>
    <t>Total Pupuil Premium Early Years Income</t>
  </si>
  <si>
    <t>PE and Sport Income - (I18)</t>
  </si>
  <si>
    <t>April to August</t>
  </si>
  <si>
    <t>September to March</t>
  </si>
  <si>
    <t>Total Income</t>
  </si>
  <si>
    <t>Expenditure</t>
  </si>
  <si>
    <t>Universal Infant Free School Meals - (I18)</t>
  </si>
  <si>
    <t xml:space="preserve">Income </t>
  </si>
  <si>
    <t>Vulnerable Bursary - (I02)</t>
  </si>
  <si>
    <t>Vulnerable Bursary</t>
  </si>
  <si>
    <t>Total Vulnerable Bursary Income</t>
  </si>
  <si>
    <t>16-19 Bursary - (I02)</t>
  </si>
  <si>
    <t>16-19 Bursary</t>
  </si>
  <si>
    <t>Total 16-19 Bursary Income</t>
  </si>
  <si>
    <t>Other Grants</t>
  </si>
  <si>
    <t>Income</t>
  </si>
  <si>
    <t>Devolved Capital:</t>
  </si>
  <si>
    <t>Installation of water heaters/TMVs R&amp;C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</si>
</sst>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;\(#,##0\)"/>
  </numFmts>
  <fonts count="13" x14ac:knownFonts="1">
    <font>
      <sz val="10"/>
      <name val="Times New Roman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indexed="39"/>
      <name val="Arial"/>
      <family val="2"/>
    </font>
    <font>
      <sz val="10"/>
      <name val="Times New Roman"/>
      <family val="1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26">
    <xf numFmtId="0" fontId="0" fillId="0" borderId="0" xfId="0"/>
    <xf numFmtId="0" fontId="1" fillId="2" borderId="0" xfId="0" applyFont="1" applyFill="1" applyAlignment="1" applyProtection="1">
      <alignment horizontal="centerContinuous"/>
    </xf>
    <xf numFmtId="0" fontId="2" fillId="2" borderId="0" xfId="0" applyFont="1" applyFill="1" applyAlignment="1" applyProtection="1">
      <alignment horizontal="centerContinuous"/>
    </xf>
    <xf numFmtId="0" fontId="3" fillId="2" borderId="0" xfId="0" applyFont="1" applyFill="1" applyAlignment="1" applyProtection="1">
      <alignment horizontal="centerContinuous"/>
    </xf>
    <xf numFmtId="0" fontId="3" fillId="0" borderId="0" xfId="0" applyFont="1" applyProtection="1"/>
    <xf numFmtId="0" fontId="2" fillId="0" borderId="0" xfId="0" applyFont="1" applyProtection="1"/>
    <xf numFmtId="0" fontId="2" fillId="3" borderId="0" xfId="0" applyFont="1" applyFill="1" applyProtection="1"/>
    <xf numFmtId="0" fontId="2" fillId="3" borderId="0" xfId="0" quotePrefix="1" applyFont="1" applyFill="1" applyAlignment="1" applyProtection="1">
      <alignment horizontal="center"/>
    </xf>
    <xf numFmtId="0" fontId="3" fillId="3" borderId="0" xfId="0" applyFont="1" applyFill="1" applyProtection="1"/>
    <xf numFmtId="0" fontId="2" fillId="3" borderId="0" xfId="0" applyFont="1" applyFill="1" applyAlignment="1" applyProtection="1">
      <alignment horizontal="center"/>
    </xf>
    <xf numFmtId="0" fontId="3" fillId="0" borderId="1" xfId="0" applyFont="1" applyBorder="1" applyProtection="1"/>
    <xf numFmtId="3" fontId="3" fillId="4" borderId="2" xfId="0" applyNumberFormat="1" applyFont="1" applyFill="1" applyBorder="1" applyAlignment="1" applyProtection="1">
      <alignment horizontal="right"/>
      <protection locked="0"/>
    </xf>
    <xf numFmtId="3" fontId="5" fillId="0" borderId="2" xfId="0" applyNumberFormat="1" applyFont="1" applyFill="1" applyBorder="1" applyAlignment="1" applyProtection="1">
      <alignment horizontal="right"/>
    </xf>
    <xf numFmtId="3" fontId="5" fillId="0" borderId="3" xfId="0" applyNumberFormat="1" applyFont="1" applyFill="1" applyBorder="1" applyAlignment="1" applyProtection="1">
      <alignment horizontal="right"/>
    </xf>
    <xf numFmtId="0" fontId="3" fillId="4" borderId="0" xfId="0" applyFont="1" applyFill="1" applyProtection="1"/>
    <xf numFmtId="0" fontId="3" fillId="0" borderId="4" xfId="0" applyFont="1" applyBorder="1" applyProtection="1"/>
    <xf numFmtId="3" fontId="3" fillId="0" borderId="0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alignment horizontal="right"/>
    </xf>
    <xf numFmtId="3" fontId="5" fillId="0" borderId="5" xfId="0" applyNumberFormat="1" applyFont="1" applyFill="1" applyBorder="1" applyAlignment="1" applyProtection="1">
      <alignment horizontal="right"/>
    </xf>
    <xf numFmtId="0" fontId="3" fillId="0" borderId="0" xfId="0" applyFont="1" applyFill="1" applyProtection="1"/>
    <xf numFmtId="3" fontId="3" fillId="4" borderId="0" xfId="0" applyNumberFormat="1" applyFont="1" applyFill="1" applyBorder="1" applyAlignment="1" applyProtection="1">
      <alignment horizontal="right"/>
      <protection locked="0"/>
    </xf>
    <xf numFmtId="0" fontId="3" fillId="0" borderId="6" xfId="0" applyFont="1" applyBorder="1" applyProtection="1"/>
    <xf numFmtId="3" fontId="3" fillId="0" borderId="7" xfId="0" applyNumberFormat="1" applyFont="1" applyBorder="1" applyProtection="1"/>
    <xf numFmtId="3" fontId="3" fillId="0" borderId="7" xfId="0" applyNumberFormat="1" applyFont="1" applyBorder="1" applyAlignment="1" applyProtection="1">
      <alignment horizontal="right"/>
    </xf>
    <xf numFmtId="3" fontId="3" fillId="0" borderId="8" xfId="0" applyNumberFormat="1" applyFont="1" applyBorder="1" applyAlignment="1" applyProtection="1">
      <alignment horizontal="right"/>
    </xf>
    <xf numFmtId="3" fontId="2" fillId="0" borderId="2" xfId="0" applyNumberFormat="1" applyFont="1" applyBorder="1" applyAlignment="1" applyProtection="1">
      <alignment horizontal="centerContinuous"/>
    </xf>
    <xf numFmtId="3" fontId="2" fillId="0" borderId="3" xfId="0" applyNumberFormat="1" applyFont="1" applyBorder="1" applyAlignment="1" applyProtection="1">
      <alignment horizontal="centerContinuous"/>
    </xf>
    <xf numFmtId="0" fontId="2" fillId="5" borderId="0" xfId="0" applyFont="1" applyFill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Continuous"/>
    </xf>
    <xf numFmtId="3" fontId="2" fillId="0" borderId="5" xfId="0" applyNumberFormat="1" applyFont="1" applyBorder="1" applyAlignment="1" applyProtection="1">
      <alignment horizontal="centerContinuous"/>
    </xf>
    <xf numFmtId="0" fontId="2" fillId="0" borderId="0" xfId="0" applyFont="1" applyAlignment="1" applyProtection="1">
      <alignment horizontal="center"/>
    </xf>
    <xf numFmtId="0" fontId="2" fillId="0" borderId="4" xfId="0" quotePrefix="1" applyFont="1" applyBorder="1" applyAlignment="1" applyProtection="1">
      <alignment horizontal="left"/>
    </xf>
    <xf numFmtId="164" fontId="3" fillId="0" borderId="9" xfId="1" applyNumberFormat="1" applyFont="1" applyBorder="1" applyProtection="1">
      <protection locked="0"/>
    </xf>
    <xf numFmtId="164" fontId="7" fillId="0" borderId="9" xfId="1" applyNumberFormat="1" applyFont="1" applyBorder="1" applyProtection="1"/>
    <xf numFmtId="164" fontId="7" fillId="0" borderId="10" xfId="1" applyNumberFormat="1" applyFont="1" applyBorder="1" applyProtection="1"/>
    <xf numFmtId="3" fontId="3" fillId="0" borderId="7" xfId="1" applyNumberFormat="1" applyFont="1" applyBorder="1" applyProtection="1"/>
    <xf numFmtId="3" fontId="3" fillId="0" borderId="8" xfId="1" applyNumberFormat="1" applyFont="1" applyBorder="1" applyProtection="1"/>
    <xf numFmtId="0" fontId="3" fillId="0" borderId="0" xfId="0" applyFont="1" applyProtection="1">
      <protection locked="0"/>
    </xf>
    <xf numFmtId="0" fontId="2" fillId="0" borderId="1" xfId="0" applyFont="1" applyBorder="1" applyProtection="1"/>
    <xf numFmtId="3" fontId="3" fillId="0" borderId="2" xfId="0" applyNumberFormat="1" applyFont="1" applyBorder="1" applyProtection="1"/>
    <xf numFmtId="3" fontId="3" fillId="0" borderId="2" xfId="1" applyNumberFormat="1" applyFont="1" applyBorder="1" applyProtection="1"/>
    <xf numFmtId="3" fontId="3" fillId="0" borderId="3" xfId="1" applyNumberFormat="1" applyFont="1" applyBorder="1" applyProtection="1"/>
    <xf numFmtId="3" fontId="3" fillId="0" borderId="0" xfId="0" applyNumberFormat="1" applyFont="1" applyBorder="1" applyProtection="1"/>
    <xf numFmtId="3" fontId="3" fillId="0" borderId="0" xfId="1" applyNumberFormat="1" applyFont="1" applyBorder="1" applyProtection="1"/>
    <xf numFmtId="3" fontId="3" fillId="0" borderId="5" xfId="1" applyNumberFormat="1" applyFont="1" applyBorder="1" applyProtection="1"/>
    <xf numFmtId="0" fontId="2" fillId="0" borderId="4" xfId="0" applyFont="1" applyFill="1" applyBorder="1" applyProtection="1"/>
    <xf numFmtId="164" fontId="3" fillId="0" borderId="0" xfId="1" applyNumberFormat="1" applyFont="1" applyBorder="1" applyProtection="1">
      <protection locked="0"/>
    </xf>
    <xf numFmtId="164" fontId="7" fillId="0" borderId="0" xfId="1" applyNumberFormat="1" applyFont="1" applyBorder="1" applyProtection="1"/>
    <xf numFmtId="164" fontId="7" fillId="0" borderId="5" xfId="1" applyNumberFormat="1" applyFont="1" applyBorder="1" applyProtection="1"/>
    <xf numFmtId="3" fontId="7" fillId="0" borderId="0" xfId="0" applyNumberFormat="1" applyFont="1" applyFill="1" applyBorder="1" applyProtection="1"/>
    <xf numFmtId="3" fontId="7" fillId="0" borderId="0" xfId="1" applyNumberFormat="1" applyFont="1" applyFill="1" applyBorder="1" applyProtection="1"/>
    <xf numFmtId="3" fontId="7" fillId="0" borderId="5" xfId="1" applyNumberFormat="1" applyFont="1" applyFill="1" applyBorder="1" applyProtection="1"/>
    <xf numFmtId="164" fontId="7" fillId="0" borderId="11" xfId="1" applyNumberFormat="1" applyFont="1" applyBorder="1" applyProtection="1"/>
    <xf numFmtId="164" fontId="7" fillId="0" borderId="12" xfId="1" applyNumberFormat="1" applyFont="1" applyBorder="1" applyProtection="1"/>
    <xf numFmtId="3" fontId="7" fillId="0" borderId="0" xfId="1" applyNumberFormat="1" applyFont="1" applyBorder="1" applyProtection="1"/>
    <xf numFmtId="3" fontId="7" fillId="0" borderId="5" xfId="1" applyNumberFormat="1" applyFont="1" applyBorder="1" applyProtection="1"/>
    <xf numFmtId="3" fontId="5" fillId="0" borderId="2" xfId="1" applyNumberFormat="1" applyFont="1" applyBorder="1" applyProtection="1"/>
    <xf numFmtId="3" fontId="5" fillId="0" borderId="3" xfId="1" applyNumberFormat="1" applyFont="1" applyBorder="1" applyProtection="1"/>
    <xf numFmtId="0" fontId="3" fillId="0" borderId="0" xfId="0" applyFont="1" applyFill="1" applyProtection="1">
      <protection locked="0"/>
    </xf>
    <xf numFmtId="3" fontId="8" fillId="0" borderId="0" xfId="1" applyNumberFormat="1" applyFont="1" applyBorder="1" applyProtection="1"/>
    <xf numFmtId="3" fontId="7" fillId="6" borderId="0" xfId="0" applyNumberFormat="1" applyFont="1" applyFill="1" applyBorder="1" applyProtection="1"/>
    <xf numFmtId="0" fontId="2" fillId="0" borderId="0" xfId="0" applyFont="1" applyFill="1" applyProtection="1"/>
    <xf numFmtId="164" fontId="5" fillId="0" borderId="0" xfId="1" applyNumberFormat="1" applyFont="1" applyBorder="1" applyProtection="1"/>
    <xf numFmtId="164" fontId="5" fillId="0" borderId="5" xfId="1" applyNumberFormat="1" applyFont="1" applyBorder="1" applyProtection="1"/>
    <xf numFmtId="10" fontId="3" fillId="0" borderId="0" xfId="0" applyNumberFormat="1" applyFont="1" applyProtection="1"/>
    <xf numFmtId="164" fontId="3" fillId="0" borderId="0" xfId="0" applyNumberFormat="1" applyFont="1" applyProtection="1"/>
    <xf numFmtId="0" fontId="2" fillId="0" borderId="4" xfId="0" applyFont="1" applyBorder="1" applyProtection="1"/>
    <xf numFmtId="164" fontId="5" fillId="0" borderId="13" xfId="1" applyNumberFormat="1" applyFont="1" applyBorder="1" applyProtection="1"/>
    <xf numFmtId="164" fontId="5" fillId="0" borderId="14" xfId="1" applyNumberFormat="1" applyFont="1" applyBorder="1" applyProtection="1"/>
    <xf numFmtId="164" fontId="5" fillId="0" borderId="0" xfId="1" applyNumberFormat="1" applyFont="1" applyFill="1" applyBorder="1" applyProtection="1"/>
    <xf numFmtId="3" fontId="2" fillId="0" borderId="0" xfId="0" applyNumberFormat="1" applyFont="1" applyBorder="1" applyProtection="1"/>
    <xf numFmtId="164" fontId="5" fillId="0" borderId="0" xfId="0" applyNumberFormat="1" applyFont="1" applyBorder="1" applyProtection="1"/>
    <xf numFmtId="164" fontId="5" fillId="0" borderId="5" xfId="0" applyNumberFormat="1" applyFont="1" applyBorder="1" applyProtection="1"/>
    <xf numFmtId="0" fontId="3" fillId="0" borderId="4" xfId="0" applyFont="1" applyFill="1" applyBorder="1" applyProtection="1"/>
    <xf numFmtId="3" fontId="5" fillId="0" borderId="13" xfId="1" applyNumberFormat="1" applyFont="1" applyBorder="1" applyProtection="1"/>
    <xf numFmtId="3" fontId="5" fillId="0" borderId="13" xfId="1" applyNumberFormat="1" applyFont="1" applyFill="1" applyBorder="1" applyProtection="1"/>
    <xf numFmtId="3" fontId="5" fillId="0" borderId="14" xfId="1" applyNumberFormat="1" applyFont="1" applyBorder="1" applyProtection="1"/>
    <xf numFmtId="3" fontId="5" fillId="0" borderId="0" xfId="1" applyNumberFormat="1" applyFont="1" applyBorder="1" applyProtection="1"/>
    <xf numFmtId="3" fontId="5" fillId="0" borderId="5" xfId="1" applyNumberFormat="1" applyFont="1" applyBorder="1" applyProtection="1"/>
    <xf numFmtId="164" fontId="7" fillId="0" borderId="13" xfId="0" applyNumberFormat="1" applyFont="1" applyFill="1" applyBorder="1" applyProtection="1"/>
    <xf numFmtId="164" fontId="7" fillId="0" borderId="14" xfId="0" applyNumberFormat="1" applyFont="1" applyFill="1" applyBorder="1" applyProtection="1"/>
    <xf numFmtId="164" fontId="7" fillId="0" borderId="15" xfId="1" applyNumberFormat="1" applyFont="1" applyBorder="1" applyProtection="1"/>
    <xf numFmtId="164" fontId="9" fillId="0" borderId="15" xfId="1" applyNumberFormat="1" applyFont="1" applyBorder="1" applyProtection="1"/>
    <xf numFmtId="164" fontId="7" fillId="0" borderId="16" xfId="1" applyNumberFormat="1" applyFont="1" applyBorder="1" applyProtection="1"/>
    <xf numFmtId="0" fontId="10" fillId="0" borderId="1" xfId="0" applyFont="1" applyBorder="1" applyProtection="1"/>
    <xf numFmtId="164" fontId="11" fillId="0" borderId="2" xfId="1" applyNumberFormat="1" applyFont="1" applyBorder="1" applyProtection="1"/>
    <xf numFmtId="164" fontId="11" fillId="0" borderId="3" xfId="1" applyNumberFormat="1" applyFont="1" applyBorder="1" applyProtection="1"/>
    <xf numFmtId="0" fontId="10" fillId="0" borderId="6" xfId="0" applyFont="1" applyBorder="1" applyProtection="1"/>
    <xf numFmtId="164" fontId="11" fillId="0" borderId="7" xfId="1" applyNumberFormat="1" applyFont="1" applyBorder="1" applyProtection="1"/>
    <xf numFmtId="164" fontId="11" fillId="0" borderId="8" xfId="1" applyNumberFormat="1" applyFont="1" applyBorder="1" applyProtection="1"/>
    <xf numFmtId="3" fontId="3" fillId="0" borderId="0" xfId="0" applyNumberFormat="1" applyFont="1" applyProtection="1"/>
    <xf numFmtId="3" fontId="2" fillId="0" borderId="2" xfId="0" applyNumberFormat="1" applyFont="1" applyBorder="1" applyAlignment="1" applyProtection="1">
      <alignment horizontal="right"/>
    </xf>
    <xf numFmtId="3" fontId="2" fillId="0" borderId="3" xfId="0" applyNumberFormat="1" applyFont="1" applyBorder="1" applyAlignment="1" applyProtection="1">
      <alignment horizontal="right"/>
    </xf>
    <xf numFmtId="0" fontId="3" fillId="0" borderId="4" xfId="0" applyFont="1" applyBorder="1" applyAlignment="1" applyProtection="1">
      <alignment horizontal="right"/>
    </xf>
    <xf numFmtId="164" fontId="3" fillId="0" borderId="0" xfId="0" applyNumberFormat="1" applyFont="1" applyBorder="1" applyProtection="1"/>
    <xf numFmtId="0" fontId="2" fillId="0" borderId="4" xfId="0" applyFont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</xf>
    <xf numFmtId="0" fontId="3" fillId="0" borderId="4" xfId="0" applyFont="1" applyBorder="1" applyAlignment="1" applyProtection="1">
      <alignment horizontal="left"/>
    </xf>
    <xf numFmtId="164" fontId="7" fillId="0" borderId="13" xfId="1" applyNumberFormat="1" applyFont="1" applyBorder="1" applyProtection="1"/>
    <xf numFmtId="164" fontId="7" fillId="0" borderId="14" xfId="1" applyNumberFormat="1" applyFont="1" applyBorder="1" applyProtection="1"/>
    <xf numFmtId="164" fontId="3" fillId="0" borderId="0" xfId="1" applyNumberFormat="1" applyFont="1" applyBorder="1" applyProtection="1"/>
    <xf numFmtId="164" fontId="3" fillId="0" borderId="5" xfId="1" applyNumberFormat="1" applyFont="1" applyBorder="1" applyProtection="1"/>
    <xf numFmtId="0" fontId="3" fillId="0" borderId="6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64" fontId="7" fillId="0" borderId="0" xfId="0" applyNumberFormat="1" applyFont="1" applyBorder="1" applyProtection="1"/>
    <xf numFmtId="164" fontId="9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164" fontId="7" fillId="0" borderId="0" xfId="0" applyNumberFormat="1" applyFont="1" applyBorder="1" applyAlignment="1" applyProtection="1">
      <alignment horizontal="right"/>
    </xf>
    <xf numFmtId="164" fontId="7" fillId="0" borderId="5" xfId="0" applyNumberFormat="1" applyFont="1" applyBorder="1" applyProtection="1"/>
    <xf numFmtId="164" fontId="7" fillId="6" borderId="0" xfId="0" applyNumberFormat="1" applyFont="1" applyFill="1" applyBorder="1" applyProtection="1"/>
    <xf numFmtId="164" fontId="7" fillId="6" borderId="0" xfId="0" applyNumberFormat="1" applyFont="1" applyFill="1" applyBorder="1" applyAlignment="1" applyProtection="1">
      <alignment horizontal="right"/>
    </xf>
    <xf numFmtId="164" fontId="7" fillId="6" borderId="5" xfId="0" applyNumberFormat="1" applyFont="1" applyFill="1" applyBorder="1" applyProtection="1"/>
    <xf numFmtId="0" fontId="3" fillId="0" borderId="4" xfId="0" applyFont="1" applyBorder="1"/>
    <xf numFmtId="0" fontId="2" fillId="0" borderId="4" xfId="0" applyFont="1" applyBorder="1"/>
    <xf numFmtId="164" fontId="7" fillId="6" borderId="13" xfId="0" applyNumberFormat="1" applyFont="1" applyFill="1" applyBorder="1" applyProtection="1"/>
    <xf numFmtId="164" fontId="7" fillId="6" borderId="14" xfId="0" applyNumberFormat="1" applyFont="1" applyFill="1" applyBorder="1" applyProtection="1"/>
    <xf numFmtId="164" fontId="7" fillId="6" borderId="9" xfId="0" applyNumberFormat="1" applyFont="1" applyFill="1" applyBorder="1" applyProtection="1"/>
    <xf numFmtId="164" fontId="7" fillId="6" borderId="10" xfId="0" applyNumberFormat="1" applyFont="1" applyFill="1" applyBorder="1" applyProtection="1"/>
    <xf numFmtId="0" fontId="2" fillId="0" borderId="0" xfId="0" applyFont="1" applyBorder="1" applyAlignment="1" applyProtection="1">
      <alignment horizontal="left"/>
    </xf>
    <xf numFmtId="164" fontId="7" fillId="0" borderId="0" xfId="0" applyNumberFormat="1" applyFont="1" applyFill="1" applyBorder="1" applyProtection="1"/>
    <xf numFmtId="164" fontId="7" fillId="0" borderId="5" xfId="0" applyNumberFormat="1" applyFont="1" applyFill="1" applyBorder="1" applyProtection="1"/>
    <xf numFmtId="0" fontId="12" fillId="0" borderId="4" xfId="0" applyFont="1" applyBorder="1" applyAlignment="1" applyProtection="1">
      <alignment horizontal="left"/>
    </xf>
    <xf numFmtId="164" fontId="9" fillId="0" borderId="13" xfId="1" applyNumberFormat="1" applyFont="1" applyBorder="1" applyProtection="1"/>
    <xf numFmtId="164" fontId="3" fillId="0" borderId="0" xfId="0" applyNumberFormat="1" applyFont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164" fontId="7" fillId="0" borderId="7" xfId="1" applyNumberFormat="1" applyFont="1" applyBorder="1" applyProtection="1"/>
  </cellXfs>
  <cellStyles count="2">
    <cellStyle name="Comma" xfId="1" builtinId="3"/>
    <cellStyle name="Normal" xfId="0" builtinId="0"/>
  </cellStyles>
  <dxfs count="23"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66FF33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rah.addison\AppData\Local\Packages\microsoft.windowscommunicationsapps_8wekyb3d8bbwe\LocalState\Files\S0\3\Attachments\MTFP%202021-22%209253128%2003-02-22%20Updated%5b156612%5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a.russell\Downloads\Copy%20of%20202021_P2_APT_925_Lincolnshire%20V1%20Final%20Submitted%2021.01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hare Dashboard"/>
      <sheetName val="VH"/>
      <sheetName val="Grant Dashboard"/>
      <sheetName val="Combined Dashboard"/>
      <sheetName val="ICFP Metrics"/>
      <sheetName val="1 - Summary"/>
      <sheetName val="1a - SFVS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Local Factors"/>
      <sheetName val="3d - High Needs"/>
      <sheetName val="3e - High Needs Targeted Income"/>
      <sheetName val="4a - Teaching Staff"/>
      <sheetName val="4b - Teaching Staff"/>
      <sheetName val="5a - Non-Teaching Staff"/>
      <sheetName val="5b - Non-Teaching Staff"/>
      <sheetName val="6 - Income &amp; Expenditure"/>
      <sheetName val="Excelerator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a - UIFSM"/>
      <sheetName val="8b - Vulnerable Bursary"/>
      <sheetName val="8c - 16-19 Bursary"/>
      <sheetName val="8d - Other Grants"/>
      <sheetName val="Validation"/>
      <sheetName val="Permitted Account Codes"/>
      <sheetName val="10 - Salary Scales"/>
      <sheetName val="NI &amp; Super Rates"/>
      <sheetName val="Basic Information"/>
      <sheetName val="Commentary"/>
      <sheetName val="SCP Conver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B7">
            <v>45</v>
          </cell>
          <cell r="C7">
            <v>45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41</v>
          </cell>
          <cell r="C8">
            <v>45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43</v>
          </cell>
          <cell r="C9">
            <v>41</v>
          </cell>
          <cell r="D9">
            <v>45</v>
          </cell>
          <cell r="E9">
            <v>45</v>
          </cell>
          <cell r="F9">
            <v>45</v>
          </cell>
        </row>
        <row r="10">
          <cell r="B10">
            <v>44</v>
          </cell>
          <cell r="C10">
            <v>42</v>
          </cell>
          <cell r="D10">
            <v>43</v>
          </cell>
          <cell r="E10">
            <v>45</v>
          </cell>
          <cell r="F10">
            <v>45</v>
          </cell>
        </row>
        <row r="11">
          <cell r="B11">
            <v>45</v>
          </cell>
          <cell r="C11">
            <v>46</v>
          </cell>
          <cell r="D11">
            <v>43</v>
          </cell>
          <cell r="E11">
            <v>43</v>
          </cell>
          <cell r="F11">
            <v>45</v>
          </cell>
        </row>
        <row r="12">
          <cell r="B12">
            <v>45</v>
          </cell>
          <cell r="C12">
            <v>43</v>
          </cell>
          <cell r="D12">
            <v>46</v>
          </cell>
          <cell r="E12">
            <v>43</v>
          </cell>
          <cell r="F12">
            <v>43</v>
          </cell>
        </row>
        <row r="13">
          <cell r="B13">
            <v>45</v>
          </cell>
          <cell r="C13">
            <v>45</v>
          </cell>
          <cell r="D13">
            <v>43</v>
          </cell>
          <cell r="E13">
            <v>46</v>
          </cell>
          <cell r="F13">
            <v>43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</sheetData>
      <sheetData sheetId="8"/>
      <sheetData sheetId="9"/>
      <sheetData sheetId="10"/>
      <sheetData sheetId="11">
        <row r="28">
          <cell r="C28">
            <v>1332064</v>
          </cell>
          <cell r="D28">
            <v>1334145.7249512987</v>
          </cell>
          <cell r="E28">
            <v>1353282.6366728896</v>
          </cell>
          <cell r="F28">
            <v>1368684.931081133</v>
          </cell>
          <cell r="G28">
            <v>1372358.7929585369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7">
          <cell r="F17">
            <v>704843.8</v>
          </cell>
          <cell r="G17">
            <v>743892.64</v>
          </cell>
          <cell r="H17">
            <v>747650.49388615193</v>
          </cell>
          <cell r="I17">
            <v>800850.74113516195</v>
          </cell>
          <cell r="J17">
            <v>816366.19384033454</v>
          </cell>
          <cell r="K17">
            <v>827687.57476503425</v>
          </cell>
        </row>
        <row r="29">
          <cell r="F29">
            <v>34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53">
          <cell r="F53">
            <v>240114.84000000005</v>
          </cell>
          <cell r="G53">
            <v>260005.5</v>
          </cell>
          <cell r="H53">
            <v>278454.23262163007</v>
          </cell>
          <cell r="I53">
            <v>278065.94095854129</v>
          </cell>
          <cell r="J53">
            <v>271889.44797883648</v>
          </cell>
          <cell r="K53">
            <v>243077.89056963715</v>
          </cell>
        </row>
        <row r="65">
          <cell r="F65">
            <v>54977.25</v>
          </cell>
          <cell r="G65">
            <v>52561.042000000001</v>
          </cell>
          <cell r="H65">
            <v>48669.067557937786</v>
          </cell>
          <cell r="I65">
            <v>48567.019969792353</v>
          </cell>
          <cell r="J65">
            <v>48969.922889645226</v>
          </cell>
          <cell r="K65">
            <v>49477.826682199549</v>
          </cell>
        </row>
        <row r="77">
          <cell r="F77">
            <v>85952.359999999986</v>
          </cell>
          <cell r="G77">
            <v>85588.05</v>
          </cell>
          <cell r="H77">
            <v>90708.999890910229</v>
          </cell>
          <cell r="I77">
            <v>90655.612006997864</v>
          </cell>
          <cell r="J77">
            <v>91611.683695269079</v>
          </cell>
          <cell r="K77">
            <v>92577.309742102545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111">
          <cell r="F111">
            <v>39238.009999999995</v>
          </cell>
          <cell r="G111">
            <v>40457.200000000004</v>
          </cell>
          <cell r="H111">
            <v>26182.142550076322</v>
          </cell>
          <cell r="I111">
            <v>31709.715439160198</v>
          </cell>
          <cell r="J111">
            <v>32108.503178077248</v>
          </cell>
          <cell r="K111">
            <v>31815.368584949443</v>
          </cell>
        </row>
        <row r="136">
          <cell r="F136">
            <v>5051.38</v>
          </cell>
          <cell r="G136">
            <v>5002.5450000000001</v>
          </cell>
          <cell r="H136">
            <v>4813.23045</v>
          </cell>
          <cell r="I136">
            <v>4858.3627544999999</v>
          </cell>
          <cell r="J136">
            <v>4903.9463820450001</v>
          </cell>
          <cell r="K136">
            <v>4949.9858458654498</v>
          </cell>
        </row>
        <row r="143">
          <cell r="F143">
            <v>7888.4</v>
          </cell>
          <cell r="G143">
            <v>6271</v>
          </cell>
          <cell r="H143">
            <v>3500</v>
          </cell>
          <cell r="I143">
            <v>5000</v>
          </cell>
          <cell r="J143">
            <v>3500</v>
          </cell>
          <cell r="K143">
            <v>3500</v>
          </cell>
        </row>
        <row r="149">
          <cell r="F149">
            <v>9897.01</v>
          </cell>
          <cell r="G149">
            <v>9897.01</v>
          </cell>
          <cell r="H149">
            <v>9995.9801000000007</v>
          </cell>
          <cell r="I149">
            <v>10095.939901000002</v>
          </cell>
          <cell r="J149">
            <v>10196.899300010002</v>
          </cell>
          <cell r="K149">
            <v>10298.868293010102</v>
          </cell>
        </row>
        <row r="156">
          <cell r="F156">
            <v>998.24</v>
          </cell>
          <cell r="G156">
            <v>5342.43</v>
          </cell>
          <cell r="H156">
            <v>5395.8543</v>
          </cell>
          <cell r="I156">
            <v>5449.8128429999997</v>
          </cell>
          <cell r="J156">
            <v>5504.3109714299999</v>
          </cell>
          <cell r="K156">
            <v>5559.3540811442999</v>
          </cell>
        </row>
        <row r="163">
          <cell r="F163">
            <v>18980.330000000002</v>
          </cell>
          <cell r="G163">
            <v>25000</v>
          </cell>
          <cell r="H163">
            <v>10000</v>
          </cell>
          <cell r="I163">
            <v>10000</v>
          </cell>
          <cell r="J163">
            <v>10000</v>
          </cell>
          <cell r="K163">
            <v>10000</v>
          </cell>
        </row>
        <row r="168">
          <cell r="F168">
            <v>3996.2</v>
          </cell>
          <cell r="G168">
            <v>3600</v>
          </cell>
          <cell r="H168">
            <v>3200</v>
          </cell>
          <cell r="I168">
            <v>3264</v>
          </cell>
          <cell r="J168">
            <v>3329.28</v>
          </cell>
          <cell r="K168">
            <v>3395.8656000000001</v>
          </cell>
        </row>
        <row r="174">
          <cell r="F174">
            <v>0</v>
          </cell>
          <cell r="G174">
            <v>5240</v>
          </cell>
          <cell r="H174">
            <v>11320</v>
          </cell>
          <cell r="I174">
            <v>11326.4</v>
          </cell>
          <cell r="J174">
            <v>11332.928</v>
          </cell>
          <cell r="K174">
            <v>11339.58656</v>
          </cell>
        </row>
        <row r="179">
          <cell r="F179">
            <v>1921.49</v>
          </cell>
          <cell r="G179">
            <v>6700</v>
          </cell>
          <cell r="H179">
            <v>7035</v>
          </cell>
          <cell r="I179">
            <v>7386.75</v>
          </cell>
          <cell r="J179">
            <v>7756.0875000000005</v>
          </cell>
          <cell r="K179">
            <v>8143.8918750000012</v>
          </cell>
        </row>
        <row r="186">
          <cell r="F186">
            <v>13146.84</v>
          </cell>
          <cell r="G186">
            <v>14800</v>
          </cell>
          <cell r="H186">
            <v>15790</v>
          </cell>
          <cell r="I186">
            <v>16854.5</v>
          </cell>
          <cell r="J186">
            <v>17999.725000000002</v>
          </cell>
          <cell r="K186">
            <v>19232.461250000004</v>
          </cell>
        </row>
        <row r="191">
          <cell r="F191">
            <v>26880</v>
          </cell>
          <cell r="G191">
            <v>26880</v>
          </cell>
          <cell r="H191">
            <v>28224</v>
          </cell>
          <cell r="I191">
            <v>29635.200000000001</v>
          </cell>
          <cell r="J191">
            <v>31116.960000000003</v>
          </cell>
          <cell r="K191">
            <v>32672.808000000005</v>
          </cell>
        </row>
        <row r="213">
          <cell r="F213">
            <v>13486.36</v>
          </cell>
          <cell r="G213">
            <v>9000</v>
          </cell>
          <cell r="H213">
            <v>6180</v>
          </cell>
          <cell r="I213">
            <v>6264</v>
          </cell>
          <cell r="J213">
            <v>6352.2</v>
          </cell>
          <cell r="K213">
            <v>6444.81</v>
          </cell>
        </row>
        <row r="245">
          <cell r="F245">
            <v>39256.490000000013</v>
          </cell>
          <cell r="G245">
            <v>51913</v>
          </cell>
          <cell r="H245">
            <v>47594.13</v>
          </cell>
          <cell r="I245">
            <v>46176.071299999996</v>
          </cell>
          <cell r="J245">
            <v>45958.832012999999</v>
          </cell>
          <cell r="K245">
            <v>46062.420333130001</v>
          </cell>
        </row>
        <row r="253">
          <cell r="F253">
            <v>35222.93</v>
          </cell>
          <cell r="G253">
            <v>31660</v>
          </cell>
          <cell r="H253">
            <v>28218</v>
          </cell>
          <cell r="I253">
            <v>28803.9</v>
          </cell>
          <cell r="J253">
            <v>29419.095000000001</v>
          </cell>
          <cell r="K253">
            <v>30065.049749999998</v>
          </cell>
        </row>
        <row r="259"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80">
          <cell r="F280">
            <v>3865.82</v>
          </cell>
          <cell r="G280">
            <v>5169</v>
          </cell>
          <cell r="H280">
            <v>3905</v>
          </cell>
          <cell r="I280">
            <v>3930.6</v>
          </cell>
          <cell r="J280">
            <v>3956.712</v>
          </cell>
          <cell r="K280">
            <v>3983.3462399999999</v>
          </cell>
        </row>
        <row r="288">
          <cell r="F288">
            <v>10820</v>
          </cell>
          <cell r="G288">
            <v>12562.15</v>
          </cell>
          <cell r="H288">
            <v>13190.257500000002</v>
          </cell>
          <cell r="I288">
            <v>13849.770375</v>
          </cell>
          <cell r="J288">
            <v>14542.25889375</v>
          </cell>
          <cell r="K288">
            <v>15269.371838437502</v>
          </cell>
        </row>
        <row r="301">
          <cell r="F301">
            <v>0</v>
          </cell>
          <cell r="G301">
            <v>3674</v>
          </cell>
          <cell r="H301">
            <v>4250</v>
          </cell>
          <cell r="I301">
            <v>3650</v>
          </cell>
          <cell r="J301">
            <v>3650</v>
          </cell>
          <cell r="K301">
            <v>3650</v>
          </cell>
        </row>
        <row r="319">
          <cell r="F319">
            <v>20686.349999999999</v>
          </cell>
          <cell r="G319">
            <v>52602.69</v>
          </cell>
          <cell r="H319">
            <v>34180</v>
          </cell>
          <cell r="I319">
            <v>34363.599999999999</v>
          </cell>
          <cell r="J319">
            <v>34550.872000000003</v>
          </cell>
          <cell r="K319">
            <v>34741.889439999999</v>
          </cell>
        </row>
        <row r="324">
          <cell r="F324">
            <v>9167.36</v>
          </cell>
          <cell r="G324">
            <v>38300</v>
          </cell>
          <cell r="H324">
            <v>15000</v>
          </cell>
          <cell r="I324">
            <v>5000</v>
          </cell>
          <cell r="J324">
            <v>5000</v>
          </cell>
          <cell r="K324">
            <v>5000</v>
          </cell>
        </row>
        <row r="334">
          <cell r="F334">
            <v>1535</v>
          </cell>
          <cell r="G334">
            <v>3000</v>
          </cell>
          <cell r="H334">
            <v>2250</v>
          </cell>
          <cell r="I334">
            <v>2250</v>
          </cell>
          <cell r="J334">
            <v>2250</v>
          </cell>
          <cell r="K334">
            <v>2250</v>
          </cell>
        </row>
        <row r="350">
          <cell r="F350">
            <v>15424.7</v>
          </cell>
          <cell r="G350">
            <v>14854.62</v>
          </cell>
          <cell r="H350">
            <v>14440.6124</v>
          </cell>
          <cell r="I350">
            <v>14684.424648</v>
          </cell>
          <cell r="J350">
            <v>14933.113140959998</v>
          </cell>
          <cell r="K350">
            <v>15186.7754037792</v>
          </cell>
        </row>
        <row r="356"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61"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7"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74">
          <cell r="F374">
            <v>-83790</v>
          </cell>
          <cell r="G374">
            <v>-2000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9"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5">
          <cell r="F385">
            <v>-46504.53</v>
          </cell>
          <cell r="G385">
            <v>-51289.069999999985</v>
          </cell>
          <cell r="H385">
            <v>-59008.07</v>
          </cell>
          <cell r="I385">
            <v>-51288.82</v>
          </cell>
          <cell r="J385">
            <v>-28706.160000000003</v>
          </cell>
          <cell r="K385">
            <v>-11383.8</v>
          </cell>
        </row>
        <row r="392">
          <cell r="F392">
            <v>-1814</v>
          </cell>
          <cell r="G392">
            <v>-464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7">
          <cell r="F397">
            <v>-6350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414">
          <cell r="F414">
            <v>-1408.07</v>
          </cell>
          <cell r="G414">
            <v>-15971.369999999999</v>
          </cell>
          <cell r="H414">
            <v>-5539</v>
          </cell>
          <cell r="I414">
            <v>-6100</v>
          </cell>
          <cell r="J414">
            <v>-6268</v>
          </cell>
          <cell r="K414">
            <v>-6449.4400000000005</v>
          </cell>
        </row>
        <row r="419">
          <cell r="F419">
            <v>-1362.45</v>
          </cell>
          <cell r="G419">
            <v>-9000</v>
          </cell>
          <cell r="H419">
            <v>-9180</v>
          </cell>
          <cell r="I419">
            <v>-9363.6</v>
          </cell>
          <cell r="J419">
            <v>-9550.8720000000012</v>
          </cell>
          <cell r="K419">
            <v>-9741.8894400000008</v>
          </cell>
        </row>
        <row r="424">
          <cell r="F424">
            <v>0</v>
          </cell>
          <cell r="G424">
            <v>-18310.599999999999</v>
          </cell>
          <cell r="H424">
            <v>-9000</v>
          </cell>
          <cell r="I424">
            <v>0</v>
          </cell>
          <cell r="J424">
            <v>0</v>
          </cell>
          <cell r="K424">
            <v>0</v>
          </cell>
        </row>
        <row r="431">
          <cell r="F431">
            <v>0</v>
          </cell>
          <cell r="G431">
            <v>-15233.18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6">
          <cell r="F436">
            <v>0</v>
          </cell>
          <cell r="G436">
            <v>-7425</v>
          </cell>
          <cell r="H436">
            <v>-11500</v>
          </cell>
          <cell r="I436">
            <v>-12500</v>
          </cell>
          <cell r="J436">
            <v>-12500</v>
          </cell>
          <cell r="K436">
            <v>-12500</v>
          </cell>
        </row>
        <row r="441"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54">
          <cell r="F454">
            <v>-26156</v>
          </cell>
          <cell r="G454">
            <v>-34405</v>
          </cell>
          <cell r="H454">
            <v>-8969</v>
          </cell>
          <cell r="I454">
            <v>0</v>
          </cell>
          <cell r="J454">
            <v>0</v>
          </cell>
          <cell r="K454">
            <v>0</v>
          </cell>
        </row>
      </sheetData>
      <sheetData sheetId="23"/>
      <sheetData sheetId="24">
        <row r="13">
          <cell r="J13">
            <v>-3183</v>
          </cell>
        </row>
        <row r="14">
          <cell r="J14">
            <v>-106255</v>
          </cell>
          <cell r="K14">
            <v>-99530</v>
          </cell>
          <cell r="L14">
            <v>-102220</v>
          </cell>
          <cell r="M14">
            <v>-102220</v>
          </cell>
          <cell r="N14">
            <v>-102220</v>
          </cell>
          <cell r="O14">
            <v>-102220</v>
          </cell>
        </row>
        <row r="206">
          <cell r="J206">
            <v>105202.83999999998</v>
          </cell>
          <cell r="K206">
            <v>94442.95</v>
          </cell>
          <cell r="L206">
            <v>98325.980618398797</v>
          </cell>
          <cell r="M206">
            <v>98795.573826799839</v>
          </cell>
          <cell r="N206">
            <v>100898.13147883772</v>
          </cell>
          <cell r="O206">
            <v>101907.56799642608</v>
          </cell>
        </row>
        <row r="209"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J210">
            <v>-4235.160000000018</v>
          </cell>
          <cell r="K210">
            <v>-9322.210000000021</v>
          </cell>
          <cell r="L210">
            <v>-13216.229381601224</v>
          </cell>
          <cell r="M210">
            <v>-16640.655554801386</v>
          </cell>
          <cell r="N210">
            <v>-17962.524075963665</v>
          </cell>
          <cell r="O210">
            <v>-18274.956079537587</v>
          </cell>
        </row>
      </sheetData>
      <sheetData sheetId="25">
        <row r="11">
          <cell r="J11">
            <v>-419</v>
          </cell>
        </row>
        <row r="12">
          <cell r="J12">
            <v>-310</v>
          </cell>
          <cell r="K12">
            <v>-310</v>
          </cell>
          <cell r="L12">
            <v>-310</v>
          </cell>
          <cell r="M12">
            <v>-310</v>
          </cell>
          <cell r="N12">
            <v>0</v>
          </cell>
          <cell r="O12">
            <v>0</v>
          </cell>
        </row>
        <row r="197">
          <cell r="J197">
            <v>0</v>
          </cell>
          <cell r="K197">
            <v>1000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200"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J201">
            <v>-729</v>
          </cell>
          <cell r="K201">
            <v>-39</v>
          </cell>
          <cell r="L201">
            <v>-349</v>
          </cell>
          <cell r="M201">
            <v>-659</v>
          </cell>
          <cell r="N201">
            <v>-659</v>
          </cell>
          <cell r="O201">
            <v>-659</v>
          </cell>
        </row>
      </sheetData>
      <sheetData sheetId="26">
        <row r="11">
          <cell r="J11">
            <v>0</v>
          </cell>
        </row>
        <row r="12">
          <cell r="J12">
            <v>-2000</v>
          </cell>
          <cell r="K12">
            <v>-5000</v>
          </cell>
          <cell r="L12">
            <v>-3000</v>
          </cell>
          <cell r="M12">
            <v>-3000</v>
          </cell>
          <cell r="N12">
            <v>-2000</v>
          </cell>
          <cell r="O12">
            <v>-2000</v>
          </cell>
        </row>
        <row r="13">
          <cell r="J13">
            <v>-3294</v>
          </cell>
          <cell r="K13">
            <v>-1940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4">
          <cell r="J204">
            <v>834.29</v>
          </cell>
          <cell r="K204">
            <v>8716</v>
          </cell>
          <cell r="L204">
            <v>5660</v>
          </cell>
          <cell r="M204">
            <v>1300</v>
          </cell>
          <cell r="N204">
            <v>1300</v>
          </cell>
          <cell r="O204">
            <v>1300</v>
          </cell>
        </row>
        <row r="207"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J208">
            <v>-4459.71</v>
          </cell>
          <cell r="K208">
            <v>-2683.7099999999991</v>
          </cell>
          <cell r="L208">
            <v>-23.709999999999127</v>
          </cell>
          <cell r="M208">
            <v>-1723.7099999999991</v>
          </cell>
          <cell r="N208">
            <v>-2423.7099999999991</v>
          </cell>
          <cell r="O208">
            <v>-3123.7099999999991</v>
          </cell>
        </row>
      </sheetData>
      <sheetData sheetId="27">
        <row r="11">
          <cell r="J11">
            <v>-1252</v>
          </cell>
        </row>
        <row r="12">
          <cell r="J12">
            <v>-7035</v>
          </cell>
          <cell r="K12">
            <v>-4690</v>
          </cell>
          <cell r="L12">
            <v>-2345</v>
          </cell>
          <cell r="M12">
            <v>-4690</v>
          </cell>
          <cell r="N12">
            <v>-4690</v>
          </cell>
          <cell r="O12">
            <v>-4690</v>
          </cell>
        </row>
        <row r="198">
          <cell r="J198">
            <v>6411.19</v>
          </cell>
          <cell r="K198">
            <v>1154</v>
          </cell>
          <cell r="L198">
            <v>5000</v>
          </cell>
          <cell r="M198">
            <v>0</v>
          </cell>
          <cell r="N198">
            <v>0</v>
          </cell>
          <cell r="O198">
            <v>0</v>
          </cell>
        </row>
        <row r="201"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</row>
        <row r="202">
          <cell r="J202">
            <v>-1875.8100000000004</v>
          </cell>
          <cell r="K202">
            <v>-5411.81</v>
          </cell>
          <cell r="L202">
            <v>-2756.8100000000004</v>
          </cell>
          <cell r="M202">
            <v>-7446.81</v>
          </cell>
          <cell r="N202">
            <v>-12136.810000000001</v>
          </cell>
          <cell r="O202">
            <v>-16826.810000000001</v>
          </cell>
        </row>
      </sheetData>
      <sheetData sheetId="28">
        <row r="9">
          <cell r="J9">
            <v>0</v>
          </cell>
        </row>
        <row r="10"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06"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9"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</sheetData>
      <sheetData sheetId="29">
        <row r="10">
          <cell r="J10">
            <v>-2512</v>
          </cell>
        </row>
        <row r="11">
          <cell r="J11">
            <v>-7800</v>
          </cell>
          <cell r="K11">
            <v>-7796</v>
          </cell>
          <cell r="L11">
            <v>-7766.6666666666661</v>
          </cell>
          <cell r="M11">
            <v>-7791.6666666666661</v>
          </cell>
          <cell r="N11">
            <v>-7791.6666666666661</v>
          </cell>
          <cell r="O11">
            <v>-7791.6666666666661</v>
          </cell>
        </row>
        <row r="12">
          <cell r="J12">
            <v>-10914</v>
          </cell>
          <cell r="K12">
            <v>-10873.333333333332</v>
          </cell>
          <cell r="L12">
            <v>-10908.333333333332</v>
          </cell>
          <cell r="M12">
            <v>-10908.333333333332</v>
          </cell>
          <cell r="N12">
            <v>-10908.333333333332</v>
          </cell>
          <cell r="O12">
            <v>-10908.333333333332</v>
          </cell>
        </row>
        <row r="13">
          <cell r="J13">
            <v>-21226</v>
          </cell>
          <cell r="K13">
            <v>-24646.153333333332</v>
          </cell>
          <cell r="L13">
            <v>-22220.753333333327</v>
          </cell>
          <cell r="M13">
            <v>-23522.953333333324</v>
          </cell>
          <cell r="N13">
            <v>-24625.153333333321</v>
          </cell>
          <cell r="O13">
            <v>-25527.353333333318</v>
          </cell>
        </row>
        <row r="199">
          <cell r="J199">
            <v>15249.18</v>
          </cell>
          <cell r="K199">
            <v>21100.400000000001</v>
          </cell>
          <cell r="L199">
            <v>17397.8</v>
          </cell>
          <cell r="M199">
            <v>17597.8</v>
          </cell>
          <cell r="N199">
            <v>17797.8</v>
          </cell>
          <cell r="O199">
            <v>17997.8</v>
          </cell>
        </row>
        <row r="201">
          <cell r="J201">
            <v>-5976.82</v>
          </cell>
          <cell r="K201">
            <v>-3545.7533333333304</v>
          </cell>
          <cell r="L201">
            <v>-4822.9533333333275</v>
          </cell>
          <cell r="M201">
            <v>-5925.1533333333246</v>
          </cell>
          <cell r="N201">
            <v>-6827.3533333333216</v>
          </cell>
          <cell r="O201">
            <v>-7529.5533333333187</v>
          </cell>
        </row>
      </sheetData>
      <sheetData sheetId="30">
        <row r="8">
          <cell r="I8">
            <v>3511</v>
          </cell>
        </row>
        <row r="9">
          <cell r="I9">
            <v>-15349</v>
          </cell>
          <cell r="J9">
            <v>-10411</v>
          </cell>
          <cell r="K9">
            <v>-15746</v>
          </cell>
          <cell r="L9">
            <v>-15746</v>
          </cell>
          <cell r="M9">
            <v>-15746</v>
          </cell>
          <cell r="N9">
            <v>-15746</v>
          </cell>
        </row>
        <row r="10">
          <cell r="I10">
            <v>-22045</v>
          </cell>
          <cell r="J10">
            <v>-18933</v>
          </cell>
          <cell r="K10">
            <v>-22045</v>
          </cell>
          <cell r="L10">
            <v>-22045</v>
          </cell>
          <cell r="M10">
            <v>-22045</v>
          </cell>
          <cell r="N10">
            <v>-22045</v>
          </cell>
        </row>
        <row r="200">
          <cell r="I200">
            <v>12019.39</v>
          </cell>
          <cell r="J200">
            <v>33258</v>
          </cell>
          <cell r="K200">
            <v>41413.735737990122</v>
          </cell>
          <cell r="L200">
            <v>41516.28563527127</v>
          </cell>
          <cell r="M200">
            <v>41628.130663576536</v>
          </cell>
          <cell r="N200">
            <v>41714.411970212299</v>
          </cell>
        </row>
        <row r="202">
          <cell r="I202">
            <v>-21863.61</v>
          </cell>
          <cell r="J202">
            <v>-17949.61</v>
          </cell>
          <cell r="K202">
            <v>-14326.874262009878</v>
          </cell>
          <cell r="L202">
            <v>-10601.588626738609</v>
          </cell>
          <cell r="M202">
            <v>-6764.4579631620727</v>
          </cell>
          <cell r="N202">
            <v>-2841.0459929497738</v>
          </cell>
        </row>
      </sheetData>
      <sheetData sheetId="31">
        <row r="8"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94"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6"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</sheetData>
      <sheetData sheetId="32">
        <row r="8"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94"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6"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</sheetData>
      <sheetData sheetId="33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300"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</row>
        <row r="302"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</row>
        <row r="307"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</row>
        <row r="312"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7"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</row>
        <row r="319"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</row>
        <row r="598"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</row>
        <row r="600"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</row>
        <row r="605"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</row>
        <row r="610"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</row>
        <row r="615"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7"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</row>
        <row r="896"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8"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</row>
      </sheetData>
      <sheetData sheetId="34">
        <row r="8">
          <cell r="F8" t="str">
            <v>CORRECT</v>
          </cell>
        </row>
        <row r="9">
          <cell r="F9" t="str">
            <v>CORRECT</v>
          </cell>
        </row>
        <row r="10">
          <cell r="L10" t="str">
            <v>ENTERED</v>
          </cell>
        </row>
        <row r="11">
          <cell r="L11" t="str">
            <v>ENTERED</v>
          </cell>
        </row>
        <row r="12">
          <cell r="D12" t="str">
            <v>ENTERED</v>
          </cell>
          <cell r="L12" t="str">
            <v>ENTERED</v>
          </cell>
        </row>
        <row r="13">
          <cell r="L13" t="str">
            <v>ENTERED</v>
          </cell>
        </row>
        <row r="14">
          <cell r="L14" t="str">
            <v>ENTERED</v>
          </cell>
        </row>
        <row r="15">
          <cell r="L15" t="str">
            <v>ENTERED</v>
          </cell>
        </row>
        <row r="16">
          <cell r="L16" t="str">
            <v>ENTERED</v>
          </cell>
        </row>
        <row r="17">
          <cell r="E17" t="str">
            <v>ENTERED</v>
          </cell>
          <cell r="L17" t="str">
            <v>ENTERED</v>
          </cell>
        </row>
        <row r="18">
          <cell r="L18" t="str">
            <v>ENTERED</v>
          </cell>
        </row>
        <row r="19">
          <cell r="K19">
            <v>0</v>
          </cell>
          <cell r="L19" t="str">
            <v>ENTERED</v>
          </cell>
        </row>
        <row r="21">
          <cell r="K21" t="str">
            <v>ENTERED</v>
          </cell>
        </row>
        <row r="24">
          <cell r="D24" t="str">
            <v xml:space="preserve">Status 2020/21 </v>
          </cell>
          <cell r="E24" t="str">
            <v xml:space="preserve">Status 2021/22 </v>
          </cell>
          <cell r="F24" t="str">
            <v xml:space="preserve">Status 2022/23 </v>
          </cell>
          <cell r="G24" t="str">
            <v xml:space="preserve">Status 2023/24 </v>
          </cell>
          <cell r="H24" t="str">
            <v xml:space="preserve">Status 2024/25 </v>
          </cell>
          <cell r="I24" t="str">
            <v xml:space="preserve">Status 2025/26 </v>
          </cell>
        </row>
        <row r="26">
          <cell r="D26" t="str">
            <v>ENTERED</v>
          </cell>
          <cell r="E26" t="str">
            <v>ENTERED</v>
          </cell>
          <cell r="F26" t="str">
            <v>ENTERED</v>
          </cell>
          <cell r="G26" t="str">
            <v>ENTERED</v>
          </cell>
          <cell r="H26" t="str">
            <v>ENTERED</v>
          </cell>
          <cell r="I26" t="str">
            <v>ENTERED</v>
          </cell>
        </row>
        <row r="27">
          <cell r="D27" t="str">
            <v>ENTERED</v>
          </cell>
          <cell r="E27" t="str">
            <v>ENTERED</v>
          </cell>
          <cell r="F27" t="str">
            <v>ENTERED</v>
          </cell>
          <cell r="G27" t="str">
            <v>ENTERED</v>
          </cell>
          <cell r="H27" t="str">
            <v>ENTERED</v>
          </cell>
          <cell r="I27" t="str">
            <v>ENTERED</v>
          </cell>
        </row>
        <row r="28">
          <cell r="D28" t="str">
            <v>ENTERED</v>
          </cell>
          <cell r="E28" t="str">
            <v>ENTERED</v>
          </cell>
          <cell r="F28" t="str">
            <v>ENTERED</v>
          </cell>
          <cell r="G28" t="str">
            <v>ENTERED</v>
          </cell>
          <cell r="H28" t="str">
            <v>ENTERED</v>
          </cell>
          <cell r="I28" t="str">
            <v>ENTERED</v>
          </cell>
        </row>
        <row r="29">
          <cell r="D29" t="str">
            <v>ENTERED</v>
          </cell>
          <cell r="E29" t="str">
            <v>ENTERED</v>
          </cell>
          <cell r="F29" t="str">
            <v>ENTERED</v>
          </cell>
          <cell r="G29" t="str">
            <v>ENTERED</v>
          </cell>
          <cell r="H29" t="str">
            <v>ENTERED</v>
          </cell>
          <cell r="I29" t="str">
            <v>ENTERED</v>
          </cell>
        </row>
        <row r="30">
          <cell r="D30" t="str">
            <v>ENTERED</v>
          </cell>
          <cell r="E30" t="str">
            <v>ENTERED</v>
          </cell>
          <cell r="F30" t="str">
            <v>ENTERED</v>
          </cell>
          <cell r="G30" t="str">
            <v>ENTERED</v>
          </cell>
          <cell r="H30" t="str">
            <v>ENTERED</v>
          </cell>
          <cell r="I30" t="str">
            <v>ENTERED</v>
          </cell>
        </row>
        <row r="31">
          <cell r="D31" t="str">
            <v>ENTERED</v>
          </cell>
          <cell r="E31" t="str">
            <v>ENTERED</v>
          </cell>
          <cell r="F31" t="str">
            <v>ENTERED</v>
          </cell>
          <cell r="G31" t="str">
            <v>ENTERED</v>
          </cell>
          <cell r="H31" t="str">
            <v>ENTERED</v>
          </cell>
          <cell r="I31" t="str">
            <v>ENTERED</v>
          </cell>
        </row>
        <row r="32">
          <cell r="D32" t="str">
            <v>ENTERED</v>
          </cell>
          <cell r="E32" t="str">
            <v>ENTERED</v>
          </cell>
          <cell r="F32" t="str">
            <v>ENTERED</v>
          </cell>
          <cell r="G32" t="str">
            <v>ENTERED</v>
          </cell>
          <cell r="H32" t="str">
            <v>ENTERED</v>
          </cell>
          <cell r="I32" t="str">
            <v>ENTERED</v>
          </cell>
        </row>
        <row r="33">
          <cell r="D33" t="str">
            <v>ENTERED</v>
          </cell>
          <cell r="E33" t="str">
            <v>ENTERED</v>
          </cell>
          <cell r="F33" t="str">
            <v>ENTERED</v>
          </cell>
          <cell r="G33" t="str">
            <v>ENTERED</v>
          </cell>
          <cell r="H33" t="str">
            <v>ENTERED</v>
          </cell>
          <cell r="I33" t="str">
            <v>ENTERED</v>
          </cell>
        </row>
        <row r="43">
          <cell r="D43" t="str">
            <v>ENTERED</v>
          </cell>
          <cell r="E43" t="str">
            <v>ENTERED</v>
          </cell>
          <cell r="F43" t="str">
            <v>ENTERED</v>
          </cell>
          <cell r="G43" t="str">
            <v>ENTERED</v>
          </cell>
          <cell r="H43" t="str">
            <v>ENTERED</v>
          </cell>
        </row>
        <row r="56">
          <cell r="F56" t="str">
            <v>INCORRECT</v>
          </cell>
        </row>
        <row r="64">
          <cell r="D64" t="str">
            <v>INCORRECT</v>
          </cell>
        </row>
        <row r="71">
          <cell r="D71" t="str">
            <v>CORRECT</v>
          </cell>
        </row>
        <row r="72">
          <cell r="D72" t="str">
            <v>CORRECT</v>
          </cell>
        </row>
      </sheetData>
      <sheetData sheetId="35"/>
      <sheetData sheetId="36"/>
      <sheetData sheetId="37"/>
      <sheetData sheetId="38">
        <row r="8">
          <cell r="G8" t="str">
            <v>2021/22</v>
          </cell>
        </row>
        <row r="10">
          <cell r="G10" t="str">
            <v>2022/23</v>
          </cell>
        </row>
        <row r="11">
          <cell r="G11" t="str">
            <v>2023/24</v>
          </cell>
        </row>
        <row r="12">
          <cell r="G12" t="str">
            <v>2024/25</v>
          </cell>
        </row>
        <row r="13">
          <cell r="G13" t="str">
            <v>2025/26</v>
          </cell>
        </row>
        <row r="14">
          <cell r="G14" t="str">
            <v>2020/21</v>
          </cell>
        </row>
        <row r="15">
          <cell r="G15" t="str">
            <v>2019/20</v>
          </cell>
        </row>
      </sheetData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Cover"/>
      <sheetName val="Schools Block Data"/>
      <sheetName val="19-20 submitted baselines"/>
      <sheetName val="19-20 HN places"/>
      <sheetName val="Proposed Free Schools"/>
      <sheetName val="Inputs &amp; Adjustments"/>
      <sheetName val="Local Factors"/>
      <sheetName val="Adjusted Factors"/>
      <sheetName val="19-20 final baselines"/>
      <sheetName val="Commentary"/>
      <sheetName val="ProformaAggregation"/>
      <sheetName val="Proforma"/>
      <sheetName val="Block transfers"/>
      <sheetName val="De Delegation"/>
      <sheetName val="Education Functions"/>
      <sheetName val="New ISB"/>
      <sheetName val="School level SB"/>
      <sheetName val="Recoupment"/>
      <sheetName val="Validation she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>
        <row r="9">
          <cell r="D9">
            <v>3750</v>
          </cell>
          <cell r="E9">
            <v>4800</v>
          </cell>
          <cell r="G9">
            <v>5300</v>
          </cell>
        </row>
        <row r="14">
          <cell r="E14">
            <v>2857</v>
          </cell>
          <cell r="L14">
            <v>5.3400000000000003E-2</v>
          </cell>
        </row>
        <row r="15">
          <cell r="E15">
            <v>4018</v>
          </cell>
          <cell r="L15">
            <v>5.1999999999999998E-2</v>
          </cell>
        </row>
        <row r="16">
          <cell r="E16">
            <v>4561</v>
          </cell>
          <cell r="L16">
            <v>5.1999999999999998E-2</v>
          </cell>
        </row>
        <row r="18">
          <cell r="E18">
            <v>450</v>
          </cell>
          <cell r="F18">
            <v>450</v>
          </cell>
          <cell r="L18">
            <v>0.14940000000000001</v>
          </cell>
          <cell r="M18">
            <v>0.18679999999999999</v>
          </cell>
        </row>
        <row r="19">
          <cell r="E19">
            <v>560</v>
          </cell>
          <cell r="F19">
            <v>815</v>
          </cell>
          <cell r="L19">
            <v>0.14940000000000001</v>
          </cell>
          <cell r="M19">
            <v>0.18679999999999999</v>
          </cell>
        </row>
        <row r="20">
          <cell r="E20">
            <v>210</v>
          </cell>
          <cell r="F20">
            <v>300</v>
          </cell>
          <cell r="L20">
            <v>0.61140000000000005</v>
          </cell>
          <cell r="M20">
            <v>0.71060000000000001</v>
          </cell>
        </row>
        <row r="21">
          <cell r="E21">
            <v>250</v>
          </cell>
          <cell r="F21">
            <v>405</v>
          </cell>
          <cell r="L21">
            <v>0.61140000000000005</v>
          </cell>
          <cell r="M21">
            <v>0.71060000000000001</v>
          </cell>
        </row>
        <row r="22">
          <cell r="E22">
            <v>375</v>
          </cell>
          <cell r="F22">
            <v>535</v>
          </cell>
          <cell r="L22">
            <v>0.61140000000000005</v>
          </cell>
          <cell r="M22">
            <v>0.71060000000000001</v>
          </cell>
        </row>
        <row r="23">
          <cell r="E23">
            <v>405</v>
          </cell>
          <cell r="F23">
            <v>580</v>
          </cell>
          <cell r="L23">
            <v>0.61140000000000005</v>
          </cell>
          <cell r="M23">
            <v>0.71060000000000001</v>
          </cell>
        </row>
        <row r="24">
          <cell r="E24">
            <v>435</v>
          </cell>
          <cell r="F24">
            <v>625</v>
          </cell>
          <cell r="L24">
            <v>0.61140000000000005</v>
          </cell>
          <cell r="M24">
            <v>0.71060000000000001</v>
          </cell>
        </row>
        <row r="25">
          <cell r="E25">
            <v>600</v>
          </cell>
          <cell r="F25">
            <v>840</v>
          </cell>
          <cell r="L25">
            <v>0.61140000000000005</v>
          </cell>
          <cell r="M25">
            <v>0.71060000000000001</v>
          </cell>
        </row>
        <row r="27">
          <cell r="E27">
            <v>0</v>
          </cell>
          <cell r="L27">
            <v>0</v>
          </cell>
        </row>
        <row r="28">
          <cell r="D28" t="str">
            <v>EAL 3 Primary</v>
          </cell>
          <cell r="E28">
            <v>535</v>
          </cell>
          <cell r="L28">
            <v>0</v>
          </cell>
        </row>
        <row r="29">
          <cell r="D29" t="str">
            <v>EAL 3 Secondary</v>
          </cell>
          <cell r="F29">
            <v>1440</v>
          </cell>
          <cell r="M29">
            <v>0</v>
          </cell>
        </row>
        <row r="30">
          <cell r="E30">
            <v>875</v>
          </cell>
          <cell r="F30">
            <v>1250</v>
          </cell>
          <cell r="L30">
            <v>0</v>
          </cell>
          <cell r="M30">
            <v>0</v>
          </cell>
        </row>
        <row r="32">
          <cell r="F32">
            <v>1065</v>
          </cell>
          <cell r="L32">
            <v>0.70469999999999999</v>
          </cell>
        </row>
        <row r="33">
          <cell r="F33">
            <v>1610</v>
          </cell>
          <cell r="M33">
            <v>0.59260000000000002</v>
          </cell>
        </row>
        <row r="43">
          <cell r="F43">
            <v>114400</v>
          </cell>
          <cell r="G43">
            <v>114400</v>
          </cell>
          <cell r="L43">
            <v>8.8999999999999996E-2</v>
          </cell>
          <cell r="M43">
            <v>5.33E-2</v>
          </cell>
        </row>
        <row r="44">
          <cell r="F44">
            <v>26000</v>
          </cell>
          <cell r="G44">
            <v>67600</v>
          </cell>
          <cell r="H44">
            <v>67600</v>
          </cell>
          <cell r="I44">
            <v>67600</v>
          </cell>
          <cell r="L44">
            <v>0</v>
          </cell>
          <cell r="M44">
            <v>0</v>
          </cell>
        </row>
        <row r="46">
          <cell r="G46">
            <v>21.4</v>
          </cell>
          <cell r="K46" t="str">
            <v>NFF</v>
          </cell>
        </row>
        <row r="47">
          <cell r="G47">
            <v>120</v>
          </cell>
          <cell r="K47" t="str">
            <v>NFF</v>
          </cell>
        </row>
        <row r="48">
          <cell r="G48">
            <v>69.2</v>
          </cell>
          <cell r="K48" t="str">
            <v>NFF</v>
          </cell>
        </row>
        <row r="49">
          <cell r="G49">
            <v>62.5</v>
          </cell>
          <cell r="K49" t="str">
            <v>NFF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7">
          <cell r="L57">
            <v>0</v>
          </cell>
        </row>
        <row r="58">
          <cell r="L58">
            <v>0</v>
          </cell>
        </row>
        <row r="59">
          <cell r="L59">
            <v>0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6">
          <cell r="L66">
            <v>0</v>
          </cell>
        </row>
        <row r="69">
          <cell r="H69">
            <v>1.84E-2</v>
          </cell>
        </row>
        <row r="71">
          <cell r="J71" t="str">
            <v>No</v>
          </cell>
        </row>
        <row r="72">
          <cell r="D72">
            <v>0</v>
          </cell>
          <cell r="G72">
            <v>0</v>
          </cell>
        </row>
        <row r="76">
          <cell r="L76">
            <v>0</v>
          </cell>
        </row>
      </sheetData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53"/>
    <pageSetUpPr fitToPage="1"/>
  </sheetPr>
  <dimension ref="A1:N253"/>
  <sheetViews>
    <sheetView showGridLines="0" showRowColHeaders="0" tabSelected="1" zoomScaleNormal="100" workbookViewId="0">
      <pane ySplit="4" topLeftCell="A205" activePane="bottomLeft" state="frozen"/>
      <selection pane="bottomLeft" activeCell="E232" sqref="E232"/>
    </sheetView>
  </sheetViews>
  <sheetFormatPr defaultColWidth="9.33203125" defaultRowHeight="13.2" x14ac:dyDescent="0.25"/>
  <cols>
    <col min="1" max="1" width="60" style="4" bestFit="1" customWidth="1"/>
    <col min="2" max="7" width="12.77734375" style="4" customWidth="1"/>
    <col min="8" max="8" width="45.44140625" style="4" customWidth="1"/>
    <col min="9" max="9" width="3.6640625" style="4" customWidth="1"/>
    <col min="10" max="10" width="12.77734375" style="4" customWidth="1"/>
    <col min="11" max="11" width="9.33203125" style="4"/>
    <col min="12" max="12" width="9.33203125" style="4" hidden="1" customWidth="1"/>
    <col min="13" max="13" width="9.77734375" style="4" hidden="1" customWidth="1"/>
    <col min="14" max="14" width="9.33203125" style="4" hidden="1" customWidth="1"/>
    <col min="15" max="16384" width="9.33203125" style="4"/>
  </cols>
  <sheetData>
    <row r="1" spans="1:11" ht="15.6" x14ac:dyDescent="0.3">
      <c r="A1" s="1" t="s">
        <v>0</v>
      </c>
      <c r="B1" s="2"/>
      <c r="C1" s="3"/>
      <c r="D1" s="3"/>
      <c r="E1" s="3"/>
      <c r="F1" s="3"/>
      <c r="G1" s="3"/>
    </row>
    <row r="2" spans="1:11" x14ac:dyDescent="0.25">
      <c r="J2" s="5" t="s">
        <v>1</v>
      </c>
    </row>
    <row r="3" spans="1:11" x14ac:dyDescent="0.25">
      <c r="A3" s="6" t="s">
        <v>2</v>
      </c>
      <c r="B3" s="7" t="str">
        <f>PYEAR</f>
        <v>2020/21</v>
      </c>
      <c r="C3" s="7" t="str">
        <f>YEAR1</f>
        <v>2021/22</v>
      </c>
      <c r="D3" s="7" t="str">
        <f>YEAR2</f>
        <v>2022/23</v>
      </c>
      <c r="E3" s="7" t="str">
        <f>YEAR3</f>
        <v>2023/24</v>
      </c>
      <c r="F3" s="7" t="str">
        <f>YEAR4</f>
        <v>2024/25</v>
      </c>
      <c r="G3" s="7" t="str">
        <f>YEAR5</f>
        <v>2025/26</v>
      </c>
      <c r="J3" s="4" t="s">
        <v>3</v>
      </c>
      <c r="K3" s="5" t="s">
        <v>4</v>
      </c>
    </row>
    <row r="4" spans="1:11" ht="13.8" thickBot="1" x14ac:dyDescent="0.3">
      <c r="A4" s="8"/>
      <c r="B4" s="7" t="s">
        <v>5</v>
      </c>
      <c r="C4" s="9" t="s">
        <v>6</v>
      </c>
      <c r="D4" s="9" t="s">
        <v>7</v>
      </c>
      <c r="E4" s="9" t="s">
        <v>7</v>
      </c>
      <c r="F4" s="9" t="s">
        <v>7</v>
      </c>
      <c r="G4" s="9" t="s">
        <v>7</v>
      </c>
      <c r="J4" s="4" t="s">
        <v>8</v>
      </c>
      <c r="K4" s="5" t="s">
        <v>9</v>
      </c>
    </row>
    <row r="5" spans="1:11" x14ac:dyDescent="0.25">
      <c r="A5" s="10" t="s">
        <v>10</v>
      </c>
      <c r="B5" s="11">
        <v>308</v>
      </c>
      <c r="C5" s="12">
        <f>SUM('[1]2 - Pupil No.'!B7:B13)</f>
        <v>308</v>
      </c>
      <c r="D5" s="12">
        <f>SUM('[1]2 - Pupil No.'!C7:C13)</f>
        <v>307</v>
      </c>
      <c r="E5" s="12">
        <f>SUM('[1]2 - Pupil No.'!D7:D13)</f>
        <v>310</v>
      </c>
      <c r="F5" s="12">
        <f>SUM('[1]2 - Pupil No.'!E7:E13)</f>
        <v>312</v>
      </c>
      <c r="G5" s="13">
        <f>SUM('[1]2 - Pupil No.'!F7:F13)</f>
        <v>311</v>
      </c>
      <c r="H5" s="14" t="s">
        <v>11</v>
      </c>
    </row>
    <row r="6" spans="1:11" x14ac:dyDescent="0.25">
      <c r="A6" s="15"/>
      <c r="B6" s="16"/>
      <c r="C6" s="17"/>
      <c r="D6" s="17"/>
      <c r="E6" s="17"/>
      <c r="F6" s="17"/>
      <c r="G6" s="18"/>
      <c r="H6" s="19"/>
    </row>
    <row r="7" spans="1:11" x14ac:dyDescent="0.25">
      <c r="A7" s="15" t="s">
        <v>12</v>
      </c>
      <c r="B7" s="20">
        <v>0</v>
      </c>
      <c r="C7" s="17">
        <f>SUM('[1]2 - Pupil No.'!B14:B18)</f>
        <v>0</v>
      </c>
      <c r="D7" s="17">
        <f>SUM('[1]2 - Pupil No.'!C14:C18)</f>
        <v>0</v>
      </c>
      <c r="E7" s="17">
        <f>SUM('[1]2 - Pupil No.'!D14:D18)</f>
        <v>0</v>
      </c>
      <c r="F7" s="17">
        <f>SUM('[1]2 - Pupil No.'!E14:E18)</f>
        <v>0</v>
      </c>
      <c r="G7" s="18">
        <f>SUM('[1]2 - Pupil No.'!F14:F18)</f>
        <v>0</v>
      </c>
      <c r="H7" s="14" t="s">
        <v>11</v>
      </c>
    </row>
    <row r="8" spans="1:11" ht="13.8" thickBot="1" x14ac:dyDescent="0.3">
      <c r="A8" s="21"/>
      <c r="B8" s="22"/>
      <c r="C8" s="23"/>
      <c r="D8" s="23"/>
      <c r="E8" s="23"/>
      <c r="F8" s="23"/>
      <c r="G8" s="24"/>
    </row>
    <row r="9" spans="1:11" x14ac:dyDescent="0.25">
      <c r="A9" s="10"/>
      <c r="B9" s="25" t="s">
        <v>13</v>
      </c>
      <c r="C9" s="25" t="s">
        <v>13</v>
      </c>
      <c r="D9" s="25" t="s">
        <v>13</v>
      </c>
      <c r="E9" s="25" t="s">
        <v>13</v>
      </c>
      <c r="F9" s="25" t="s">
        <v>13</v>
      </c>
      <c r="G9" s="26" t="s">
        <v>13</v>
      </c>
      <c r="H9" s="27" t="s">
        <v>14</v>
      </c>
    </row>
    <row r="10" spans="1:11" x14ac:dyDescent="0.25">
      <c r="A10" s="15"/>
      <c r="B10" s="28"/>
      <c r="C10" s="28"/>
      <c r="D10" s="28"/>
      <c r="E10" s="28"/>
      <c r="F10" s="28"/>
      <c r="G10" s="29"/>
      <c r="H10" s="30" t="str">
        <f ca="1">IF(OR([1]Validation!F8="INCORRECT",[1]Validation!D12="NOT ENTERED",[1]Validation!E17="NOT ENTERED",[1]Validation!F9="INCORRECT",[1]Validation!K21="NOT ENTERED",[1]Validation!L10="NOT ENTERED",[1]Validation!L11="NOT ENTERED",[1]Validation!L12="NOT ENTERED",[1]Validation!L13="NOT ENTERED",[1]Validation!L14="NOT ENTERED",[1]Validation!L15="NOT ENTERED",[1]Validation!L16="NOT ENTERED",[1]Validation!L17="NOT ENTERED", [1]Validation!L18="NOT ENTERED",[1]Validation!L19="NOT ENTERED",[1]Validation!E29="NOT ENTERED",[1]Validation!F29="NOT ENTERED",[1]Validation!G29="NOT ENTERED",[1]Validation!H29="NOT ENTERED",[1]Validation!I29="NOT ENTERED", [1]Validation!D24="NOT ENTERED",[1]Validation!E24="NOT ENTERED",[1]Validation!F24="NOT ENTERED",[1]Validation!G24="NOT ENTERED",[1]Validation!H24="NOT ENTERED",[1]Validation!I24="NOT ENTERED", [1]Validation!D25="NOT ENTERED",[1]Validation!E25="NOT ENTERED",[1]Validation!F25="NOT ENTERED",[1]Validation!G25="NOT ENTERED",[1]Validation!H25="NOT ENTERED",[1]Validation!I25="NOT ENTERED",[1]Validation!D26="NOT ENTERED",[1]Validation!E26="NOT ENTERED",[1]Validation!F26="NOT ENTERED",[1]Validation!G26="NOT ENTERED",[1]Validation!H26="NOT ENTERED",[1]Validation!I26="NOT ENTERED", [1]Validation!D27="NOT ENTERED",[1]Validation!E27="NOT ENTERED",[1]Validation!F27="NOT ENTERED",[1]Validation!G27="NOT ENTERED",[1]Validation!H27="NOT ENTERED",[1]Validation!I27="NOT ENTERED",[1]Validation!D28="NOT ENTERED",[1]Validation!E28="NOT ENTERED",[1]Validation!F28="NOT ENTERED",[1]Validation!G28="NOT ENTERED",[1]Validation!H28="NOT ENTERED",[1]Validation!I28="NOT ENTERED",[1]Validation!D29="NOT ENTERED",[1]Validation!E29="NOT ENTERED",[1]Validation!F29="NOT ENTERED",[1]Validation!G29="NOT ENTERED",[1]Validation!H29="NOT ENTERED",[1]Validation!I29="NOT ENTERED",[1]Validation!D30="NOT ENTERED",[1]Validation!E30="NOT ENTERED",[1]Validation!F30="NOT ENTERED",[1]Validation!G30="NOT ENTERED",[1]Validation!H30="NOT ENTERED",[1]Validation!I30="NOT ENTERED", [1]Validation!D31="NOT ENTERED",[1]Validation!E31="NOT ENTERED",[1]Validation!F31="NOT ENTERED",[1]Validation!G31="NOT ENTERED",[1]Validation!H31="NOT ENTERED",[1]Validation!I31="NOT ENTERED", [1]Validation!D32="NOT ENTERED",[1]Validation!E32="NOT ENTERED",[1]Validation!F32="NOT ENTERED",[1]Validation!G32="NOT ENTERED",[1]Validation!H32="NOT ENTERED",[1]Validation!I32="NOT ENTERED", [1]Validation!D33="NOT ENTERED",[1]Validation!E33="NOT ENTERED",[1]Validation!F33="NOT ENTERED",[1]Validation!G33="NOT ENTERED",[1]Validation!H33="NOT ENTERED",[1]Validation!I33="NOT ENTERED",[1]Validation!D36="Incorrect account codes used",[1]Validation!K19="NOT ENTERED",[1]Validation!D42="NOT ENTERED",[1]Validation!E42="NOT ENTERED",[1]Validation!F42="NOT ENTERED",[1]Validation!G42="NOT ENTERED",[1]Validation!H42="NOT ENTERED",[1]Validation!D43="NOT ENTERED",[1]Validation!E43="NOT ENTERED",[1]Validation!F43="NOT ENTERED",[1]Validation!G43="NOT ENTERED",[1]Validation!H43="NOT ENTERED",[1]Validation!F55="incorrect",[1]Validation!F56="incorrect",[1]Validation!D49="NOT ENTERED",[1]Validation!E49="NOT ENTERED",[1]Validation!F49="NOT ENTERED",[1]Validation!G49="NOT ENTERED",[1]Validation!D64="INCORRECT",[1]Validation!D71="INCORRECT",[1]Validation!D72="INCORRECT"),"INCORRECT","CORRECT")</f>
        <v>INCORRECT</v>
      </c>
    </row>
    <row r="11" spans="1:11" x14ac:dyDescent="0.25">
      <c r="A11" s="31" t="s">
        <v>15</v>
      </c>
      <c r="B11" s="32">
        <v>-38211</v>
      </c>
      <c r="C11" s="33">
        <f ca="1">B74</f>
        <v>-71382.889999999898</v>
      </c>
      <c r="D11" s="33">
        <f ca="1">C74</f>
        <v>-43572.233000000007</v>
      </c>
      <c r="E11" s="33">
        <f ca="1">D74</f>
        <v>-20767.026694592554</v>
      </c>
      <c r="F11" s="33">
        <f ca="1">E74</f>
        <v>59390.277963671368</v>
      </c>
      <c r="G11" s="34">
        <f ca="1">F74</f>
        <v>160879.28666589595</v>
      </c>
      <c r="H11" s="4" t="s">
        <v>16</v>
      </c>
    </row>
    <row r="12" spans="1:11" ht="13.8" thickBot="1" x14ac:dyDescent="0.3">
      <c r="A12" s="21"/>
      <c r="B12" s="22"/>
      <c r="C12" s="35"/>
      <c r="D12" s="35"/>
      <c r="E12" s="35"/>
      <c r="F12" s="35"/>
      <c r="G12" s="36"/>
      <c r="I12" s="37"/>
    </row>
    <row r="13" spans="1:11" x14ac:dyDescent="0.25">
      <c r="A13" s="38" t="s">
        <v>17</v>
      </c>
      <c r="B13" s="39"/>
      <c r="C13" s="40"/>
      <c r="D13" s="40"/>
      <c r="E13" s="40"/>
      <c r="F13" s="40"/>
      <c r="G13" s="41"/>
      <c r="I13" s="37"/>
    </row>
    <row r="14" spans="1:11" x14ac:dyDescent="0.25">
      <c r="A14" s="15"/>
      <c r="B14" s="42"/>
      <c r="C14" s="43"/>
      <c r="D14" s="43"/>
      <c r="E14" s="43"/>
      <c r="F14" s="43"/>
      <c r="G14" s="44"/>
      <c r="I14" s="37"/>
    </row>
    <row r="15" spans="1:11" x14ac:dyDescent="0.25">
      <c r="A15" s="45" t="s">
        <v>18</v>
      </c>
      <c r="B15" s="46">
        <v>1229172</v>
      </c>
      <c r="C15" s="47">
        <f>'[1]3b - Schools Block'!C28</f>
        <v>1332064</v>
      </c>
      <c r="D15" s="47">
        <f ca="1">'[1]3b - Schools Block'!D28</f>
        <v>1334145.7249512987</v>
      </c>
      <c r="E15" s="47">
        <f ca="1">'[1]3b - Schools Block'!E28</f>
        <v>1353282.6366728896</v>
      </c>
      <c r="F15" s="47">
        <f ca="1">'[1]3b - Schools Block'!F28</f>
        <v>1368684.931081133</v>
      </c>
      <c r="G15" s="48">
        <f ca="1">'[1]3b - Schools Block'!G28</f>
        <v>1372358.7929585369</v>
      </c>
      <c r="I15" s="37"/>
    </row>
    <row r="16" spans="1:11" x14ac:dyDescent="0.25">
      <c r="A16" s="45"/>
      <c r="B16" s="49"/>
      <c r="C16" s="50"/>
      <c r="D16" s="50"/>
      <c r="E16" s="50"/>
      <c r="F16" s="50"/>
      <c r="G16" s="51"/>
      <c r="I16" s="37"/>
    </row>
    <row r="17" spans="1:14" ht="13.8" thickBot="1" x14ac:dyDescent="0.3">
      <c r="A17" s="45" t="s">
        <v>19</v>
      </c>
      <c r="B17" s="52">
        <f t="shared" ref="B17:G17" si="0">(-B11)+B15</f>
        <v>1267383</v>
      </c>
      <c r="C17" s="52">
        <f t="shared" ca="1" si="0"/>
        <v>1403446.89</v>
      </c>
      <c r="D17" s="52">
        <f t="shared" ca="1" si="0"/>
        <v>1377717.9579512987</v>
      </c>
      <c r="E17" s="52">
        <f t="shared" ca="1" si="0"/>
        <v>1374049.6633674821</v>
      </c>
      <c r="F17" s="52">
        <f t="shared" ca="1" si="0"/>
        <v>1309294.6531174616</v>
      </c>
      <c r="G17" s="53">
        <f t="shared" ca="1" si="0"/>
        <v>1211479.5062926409</v>
      </c>
      <c r="I17" s="37"/>
    </row>
    <row r="18" spans="1:14" ht="14.4" thickTop="1" thickBot="1" x14ac:dyDescent="0.3">
      <c r="A18" s="15"/>
      <c r="B18" s="42"/>
      <c r="C18" s="54"/>
      <c r="D18" s="54"/>
      <c r="E18" s="54"/>
      <c r="F18" s="54"/>
      <c r="G18" s="55"/>
      <c r="I18" s="37"/>
    </row>
    <row r="19" spans="1:14" s="19" customFormat="1" x14ac:dyDescent="0.25">
      <c r="A19" s="38" t="s">
        <v>20</v>
      </c>
      <c r="B19" s="56"/>
      <c r="C19" s="56"/>
      <c r="D19" s="56"/>
      <c r="E19" s="56"/>
      <c r="F19" s="56"/>
      <c r="G19" s="57"/>
      <c r="H19" s="4"/>
      <c r="I19" s="58"/>
    </row>
    <row r="20" spans="1:14" s="19" customFormat="1" x14ac:dyDescent="0.25">
      <c r="A20" s="15"/>
      <c r="B20" s="59"/>
      <c r="C20" s="60"/>
      <c r="D20" s="60"/>
      <c r="E20" s="60"/>
      <c r="F20" s="60"/>
      <c r="G20" s="44"/>
      <c r="H20" s="4"/>
      <c r="I20" s="58"/>
      <c r="K20" s="61" t="s">
        <v>21</v>
      </c>
    </row>
    <row r="21" spans="1:14" x14ac:dyDescent="0.25">
      <c r="A21" s="15" t="s">
        <v>22</v>
      </c>
      <c r="B21" s="62">
        <f ca="1">'[1]6 - Income &amp; Expenditure'!F374</f>
        <v>-83790</v>
      </c>
      <c r="C21" s="62">
        <f ca="1">'[1]6 - Income &amp; Expenditure'!G374</f>
        <v>-2000</v>
      </c>
      <c r="D21" s="62">
        <f ca="1">'[1]6 - Income &amp; Expenditure'!H374</f>
        <v>0</v>
      </c>
      <c r="E21" s="62">
        <f ca="1">'[1]6 - Income &amp; Expenditure'!I374</f>
        <v>0</v>
      </c>
      <c r="F21" s="62">
        <f ca="1">'[1]6 - Income &amp; Expenditure'!J374</f>
        <v>0</v>
      </c>
      <c r="G21" s="63">
        <f ca="1">'[1]6 - Income &amp; Expenditure'!K374</f>
        <v>0</v>
      </c>
      <c r="I21" s="37"/>
      <c r="J21" s="64">
        <f ca="1">IFERROR((C21-B21)/B21,0)</f>
        <v>-0.97613080319847234</v>
      </c>
      <c r="K21" s="37" t="s">
        <v>23</v>
      </c>
      <c r="L21" s="4">
        <f ca="1">IF(OR(K21&lt;&gt;"",AND(ABS(J21)&lt;0.2499)),0,1)</f>
        <v>0</v>
      </c>
      <c r="M21" s="65">
        <f ca="1">B21-C21</f>
        <v>-81790</v>
      </c>
      <c r="N21" s="4">
        <f ca="1">IF(AND(AND(J21=0,M21&lt;&gt;0,K21="")),1,0)</f>
        <v>0</v>
      </c>
    </row>
    <row r="22" spans="1:14" x14ac:dyDescent="0.25">
      <c r="A22" s="15" t="s">
        <v>24</v>
      </c>
      <c r="B22" s="62">
        <f ca="1">'[1]6 - Income &amp; Expenditure'!F379</f>
        <v>0</v>
      </c>
      <c r="C22" s="62">
        <f ca="1">'[1]6 - Income &amp; Expenditure'!G379</f>
        <v>0</v>
      </c>
      <c r="D22" s="62">
        <f ca="1">'[1]6 - Income &amp; Expenditure'!H379</f>
        <v>0</v>
      </c>
      <c r="E22" s="62">
        <f ca="1">'[1]6 - Income &amp; Expenditure'!I379</f>
        <v>0</v>
      </c>
      <c r="F22" s="62">
        <f ca="1">'[1]6 - Income &amp; Expenditure'!J379</f>
        <v>0</v>
      </c>
      <c r="G22" s="63">
        <f ca="1">'[1]6 - Income &amp; Expenditure'!K379</f>
        <v>0</v>
      </c>
      <c r="I22" s="37"/>
      <c r="J22" s="64">
        <f t="shared" ref="J22:J32" ca="1" si="1">IFERROR((C22-B22)/B22,0)</f>
        <v>0</v>
      </c>
      <c r="K22" s="37"/>
      <c r="L22" s="4">
        <f t="shared" ref="L22:L32" ca="1" si="2">IF(OR(K22&lt;&gt;"",AND(ABS(J22)&lt;0.25)),0,1)</f>
        <v>0</v>
      </c>
      <c r="M22" s="65">
        <f t="shared" ref="M22:M32" ca="1" si="3">B22-C22</f>
        <v>0</v>
      </c>
      <c r="N22" s="4">
        <f t="shared" ref="N22:N32" ca="1" si="4">IF(AND(AND(J22=0,M22&lt;&gt;0,K22="")),1,0)</f>
        <v>0</v>
      </c>
    </row>
    <row r="23" spans="1:14" x14ac:dyDescent="0.25">
      <c r="A23" s="15" t="s">
        <v>25</v>
      </c>
      <c r="B23" s="62">
        <f ca="1">'[1]6 - Income &amp; Expenditure'!F385</f>
        <v>-46504.53</v>
      </c>
      <c r="C23" s="62">
        <f ca="1">'[1]6 - Income &amp; Expenditure'!G385</f>
        <v>-51289.069999999985</v>
      </c>
      <c r="D23" s="62">
        <f ca="1">'[1]6 - Income &amp; Expenditure'!H385</f>
        <v>-59008.07</v>
      </c>
      <c r="E23" s="62">
        <f ca="1">'[1]6 - Income &amp; Expenditure'!I385</f>
        <v>-51288.82</v>
      </c>
      <c r="F23" s="62">
        <f ca="1">'[1]6 - Income &amp; Expenditure'!J385</f>
        <v>-28706.160000000003</v>
      </c>
      <c r="G23" s="63">
        <f ca="1">'[1]6 - Income &amp; Expenditure'!K385</f>
        <v>-11383.8</v>
      </c>
      <c r="I23" s="37"/>
      <c r="J23" s="64">
        <f t="shared" ca="1" si="1"/>
        <v>0.10288331050759972</v>
      </c>
      <c r="K23" s="37"/>
      <c r="L23" s="4">
        <f t="shared" ca="1" si="2"/>
        <v>0</v>
      </c>
      <c r="M23" s="65">
        <f t="shared" ca="1" si="3"/>
        <v>4784.5399999999863</v>
      </c>
      <c r="N23" s="4">
        <f t="shared" ca="1" si="4"/>
        <v>0</v>
      </c>
    </row>
    <row r="24" spans="1:14" x14ac:dyDescent="0.25">
      <c r="A24" s="15" t="s">
        <v>26</v>
      </c>
      <c r="B24" s="62">
        <f ca="1">'[1]6 - Income &amp; Expenditure'!F392</f>
        <v>-1814</v>
      </c>
      <c r="C24" s="62">
        <f ca="1">'[1]6 - Income &amp; Expenditure'!G392</f>
        <v>-464</v>
      </c>
      <c r="D24" s="62">
        <f ca="1">'[1]6 - Income &amp; Expenditure'!H392</f>
        <v>0</v>
      </c>
      <c r="E24" s="62">
        <f ca="1">'[1]6 - Income &amp; Expenditure'!I392</f>
        <v>0</v>
      </c>
      <c r="F24" s="62">
        <f ca="1">'[1]6 - Income &amp; Expenditure'!J392</f>
        <v>0</v>
      </c>
      <c r="G24" s="63">
        <f ca="1">'[1]6 - Income &amp; Expenditure'!K392</f>
        <v>0</v>
      </c>
      <c r="I24" s="37"/>
      <c r="J24" s="64">
        <f t="shared" ca="1" si="1"/>
        <v>-0.74421168687982364</v>
      </c>
      <c r="K24" s="37" t="s">
        <v>27</v>
      </c>
      <c r="L24" s="4">
        <f t="shared" ca="1" si="2"/>
        <v>0</v>
      </c>
      <c r="M24" s="65">
        <f t="shared" ca="1" si="3"/>
        <v>-1350</v>
      </c>
      <c r="N24" s="4">
        <f t="shared" ca="1" si="4"/>
        <v>0</v>
      </c>
    </row>
    <row r="25" spans="1:14" x14ac:dyDescent="0.25">
      <c r="A25" s="15" t="s">
        <v>28</v>
      </c>
      <c r="B25" s="62">
        <f ca="1">'[1]6 - Income &amp; Expenditure'!F397</f>
        <v>-6350</v>
      </c>
      <c r="C25" s="62">
        <f ca="1">'[1]6 - Income &amp; Expenditure'!G397</f>
        <v>0</v>
      </c>
      <c r="D25" s="62">
        <f ca="1">'[1]6 - Income &amp; Expenditure'!H397</f>
        <v>0</v>
      </c>
      <c r="E25" s="62">
        <f ca="1">'[1]6 - Income &amp; Expenditure'!I397</f>
        <v>0</v>
      </c>
      <c r="F25" s="62">
        <f ca="1">'[1]6 - Income &amp; Expenditure'!J397</f>
        <v>0</v>
      </c>
      <c r="G25" s="63">
        <f ca="1">'[1]6 - Income &amp; Expenditure'!K397</f>
        <v>0</v>
      </c>
      <c r="I25" s="37"/>
      <c r="J25" s="64">
        <f t="shared" ca="1" si="1"/>
        <v>-1</v>
      </c>
      <c r="K25" s="37" t="s">
        <v>29</v>
      </c>
      <c r="L25" s="4">
        <f t="shared" ca="1" si="2"/>
        <v>0</v>
      </c>
      <c r="M25" s="65">
        <f t="shared" ca="1" si="3"/>
        <v>-6350</v>
      </c>
      <c r="N25" s="4">
        <f t="shared" ca="1" si="4"/>
        <v>0</v>
      </c>
    </row>
    <row r="26" spans="1:14" x14ac:dyDescent="0.25">
      <c r="A26" s="15" t="s">
        <v>30</v>
      </c>
      <c r="B26" s="62">
        <f ca="1">'[1]6 - Income &amp; Expenditure'!F414</f>
        <v>-1408.07</v>
      </c>
      <c r="C26" s="62">
        <f ca="1">'[1]6 - Income &amp; Expenditure'!G414</f>
        <v>-15971.369999999999</v>
      </c>
      <c r="D26" s="62">
        <f ca="1">'[1]6 - Income &amp; Expenditure'!H414</f>
        <v>-5539</v>
      </c>
      <c r="E26" s="62">
        <f ca="1">'[1]6 - Income &amp; Expenditure'!I414</f>
        <v>-6100</v>
      </c>
      <c r="F26" s="62">
        <f ca="1">'[1]6 - Income &amp; Expenditure'!J414</f>
        <v>-6268</v>
      </c>
      <c r="G26" s="63">
        <f ca="1">'[1]6 - Income &amp; Expenditure'!K414</f>
        <v>-6449.4400000000005</v>
      </c>
      <c r="I26" s="37"/>
      <c r="J26" s="64">
        <f t="shared" ca="1" si="1"/>
        <v>10.342738642255002</v>
      </c>
      <c r="K26" s="37" t="s">
        <v>31</v>
      </c>
      <c r="L26" s="4">
        <f t="shared" ca="1" si="2"/>
        <v>0</v>
      </c>
      <c r="M26" s="65">
        <f t="shared" ca="1" si="3"/>
        <v>14563.3</v>
      </c>
      <c r="N26" s="4">
        <f t="shared" ca="1" si="4"/>
        <v>0</v>
      </c>
    </row>
    <row r="27" spans="1:14" x14ac:dyDescent="0.25">
      <c r="A27" s="15" t="s">
        <v>32</v>
      </c>
      <c r="B27" s="62">
        <f ca="1">'[1]6 - Income &amp; Expenditure'!F419</f>
        <v>-1362.45</v>
      </c>
      <c r="C27" s="62">
        <f ca="1">'[1]6 - Income &amp; Expenditure'!G419</f>
        <v>-9000</v>
      </c>
      <c r="D27" s="62">
        <f ca="1">'[1]6 - Income &amp; Expenditure'!H419</f>
        <v>-9180</v>
      </c>
      <c r="E27" s="62">
        <f ca="1">'[1]6 - Income &amp; Expenditure'!I419</f>
        <v>-9363.6</v>
      </c>
      <c r="F27" s="62">
        <f ca="1">'[1]6 - Income &amp; Expenditure'!J419</f>
        <v>-9550.8720000000012</v>
      </c>
      <c r="G27" s="63">
        <f ca="1">'[1]6 - Income &amp; Expenditure'!K419</f>
        <v>-9741.8894400000008</v>
      </c>
      <c r="I27" s="37"/>
      <c r="J27" s="64">
        <f t="shared" ca="1" si="1"/>
        <v>5.6057469998899041</v>
      </c>
      <c r="K27" s="37" t="s">
        <v>33</v>
      </c>
      <c r="L27" s="4">
        <f t="shared" ca="1" si="2"/>
        <v>0</v>
      </c>
      <c r="M27" s="65">
        <f t="shared" ca="1" si="3"/>
        <v>7637.55</v>
      </c>
      <c r="N27" s="4">
        <f t="shared" ca="1" si="4"/>
        <v>0</v>
      </c>
    </row>
    <row r="28" spans="1:14" x14ac:dyDescent="0.25">
      <c r="A28" s="15" t="s">
        <v>34</v>
      </c>
      <c r="B28" s="62">
        <f ca="1">'[1]6 - Income &amp; Expenditure'!F424</f>
        <v>0</v>
      </c>
      <c r="C28" s="62">
        <f ca="1">'[1]6 - Income &amp; Expenditure'!G424</f>
        <v>-18310.599999999999</v>
      </c>
      <c r="D28" s="62">
        <f ca="1">'[1]6 - Income &amp; Expenditure'!H424</f>
        <v>-9000</v>
      </c>
      <c r="E28" s="62">
        <f ca="1">'[1]6 - Income &amp; Expenditure'!I424</f>
        <v>0</v>
      </c>
      <c r="F28" s="62">
        <f ca="1">'[1]6 - Income &amp; Expenditure'!J424</f>
        <v>0</v>
      </c>
      <c r="G28" s="63">
        <f ca="1">'[1]6 - Income &amp; Expenditure'!K424</f>
        <v>0</v>
      </c>
      <c r="I28" s="37"/>
      <c r="J28" s="64">
        <f t="shared" ca="1" si="1"/>
        <v>0</v>
      </c>
      <c r="K28" s="37"/>
      <c r="L28" s="4">
        <f t="shared" ca="1" si="2"/>
        <v>0</v>
      </c>
      <c r="M28" s="65">
        <f t="shared" ca="1" si="3"/>
        <v>18310.599999999999</v>
      </c>
      <c r="N28" s="4">
        <f t="shared" ca="1" si="4"/>
        <v>1</v>
      </c>
    </row>
    <row r="29" spans="1:14" x14ac:dyDescent="0.25">
      <c r="A29" s="15" t="s">
        <v>35</v>
      </c>
      <c r="B29" s="62">
        <f ca="1">'[1]6 - Income &amp; Expenditure'!F431</f>
        <v>0</v>
      </c>
      <c r="C29" s="62">
        <f ca="1">'[1]6 - Income &amp; Expenditure'!G431</f>
        <v>-15233.18</v>
      </c>
      <c r="D29" s="62">
        <f ca="1">'[1]6 - Income &amp; Expenditure'!H431</f>
        <v>0</v>
      </c>
      <c r="E29" s="62">
        <f ca="1">'[1]6 - Income &amp; Expenditure'!I431</f>
        <v>0</v>
      </c>
      <c r="F29" s="62">
        <f ca="1">'[1]6 - Income &amp; Expenditure'!J431</f>
        <v>0</v>
      </c>
      <c r="G29" s="63">
        <f ca="1">'[1]6 - Income &amp; Expenditure'!K431</f>
        <v>0</v>
      </c>
      <c r="I29" s="37"/>
      <c r="J29" s="64">
        <f t="shared" ca="1" si="1"/>
        <v>0</v>
      </c>
      <c r="K29" s="37"/>
      <c r="L29" s="4">
        <f t="shared" ca="1" si="2"/>
        <v>0</v>
      </c>
      <c r="M29" s="65">
        <f t="shared" ca="1" si="3"/>
        <v>15233.18</v>
      </c>
      <c r="N29" s="4">
        <f t="shared" ca="1" si="4"/>
        <v>1</v>
      </c>
    </row>
    <row r="30" spans="1:14" x14ac:dyDescent="0.25">
      <c r="A30" s="15" t="s">
        <v>36</v>
      </c>
      <c r="B30" s="62">
        <f ca="1">'[1]6 - Income &amp; Expenditure'!F436</f>
        <v>0</v>
      </c>
      <c r="C30" s="62">
        <f ca="1">'[1]6 - Income &amp; Expenditure'!G436</f>
        <v>-7425</v>
      </c>
      <c r="D30" s="62">
        <f ca="1">'[1]6 - Income &amp; Expenditure'!H436</f>
        <v>-11500</v>
      </c>
      <c r="E30" s="62">
        <f ca="1">'[1]6 - Income &amp; Expenditure'!I436</f>
        <v>-12500</v>
      </c>
      <c r="F30" s="62">
        <f ca="1">'[1]6 - Income &amp; Expenditure'!J436</f>
        <v>-12500</v>
      </c>
      <c r="G30" s="63">
        <f ca="1">'[1]6 - Income &amp; Expenditure'!K436</f>
        <v>-12500</v>
      </c>
      <c r="I30" s="37"/>
      <c r="J30" s="64">
        <f t="shared" ca="1" si="1"/>
        <v>0</v>
      </c>
      <c r="K30" s="37" t="s">
        <v>37</v>
      </c>
      <c r="L30" s="4">
        <f t="shared" ca="1" si="2"/>
        <v>0</v>
      </c>
      <c r="M30" s="65">
        <f t="shared" ca="1" si="3"/>
        <v>7425</v>
      </c>
      <c r="N30" s="4">
        <f t="shared" ca="1" si="4"/>
        <v>0</v>
      </c>
    </row>
    <row r="31" spans="1:14" x14ac:dyDescent="0.25">
      <c r="A31" s="15" t="s">
        <v>38</v>
      </c>
      <c r="B31" s="62">
        <f ca="1">'[1]6 - Income &amp; Expenditure'!F441</f>
        <v>0</v>
      </c>
      <c r="C31" s="62">
        <f ca="1">'[1]6 - Income &amp; Expenditure'!G441</f>
        <v>0</v>
      </c>
      <c r="D31" s="62">
        <f ca="1">'[1]6 - Income &amp; Expenditure'!H441</f>
        <v>0</v>
      </c>
      <c r="E31" s="62">
        <f ca="1">'[1]6 - Income &amp; Expenditure'!I441</f>
        <v>0</v>
      </c>
      <c r="F31" s="62">
        <f ca="1">'[1]6 - Income &amp; Expenditure'!J441</f>
        <v>0</v>
      </c>
      <c r="G31" s="63">
        <f ca="1">'[1]6 - Income &amp; Expenditure'!K441</f>
        <v>0</v>
      </c>
      <c r="I31" s="37"/>
      <c r="J31" s="64">
        <f t="shared" ca="1" si="1"/>
        <v>0</v>
      </c>
      <c r="K31" s="37"/>
      <c r="L31" s="4">
        <f t="shared" ca="1" si="2"/>
        <v>0</v>
      </c>
      <c r="M31" s="65">
        <f t="shared" ca="1" si="3"/>
        <v>0</v>
      </c>
      <c r="N31" s="4">
        <f t="shared" ca="1" si="4"/>
        <v>0</v>
      </c>
    </row>
    <row r="32" spans="1:14" x14ac:dyDescent="0.25">
      <c r="A32" s="15" t="s">
        <v>39</v>
      </c>
      <c r="B32" s="62">
        <f ca="1">'[1]6 - Income &amp; Expenditure'!F454</f>
        <v>-26156</v>
      </c>
      <c r="C32" s="62">
        <f ca="1">'[1]6 - Income &amp; Expenditure'!G454</f>
        <v>-34405</v>
      </c>
      <c r="D32" s="62">
        <f ca="1">'[1]6 - Income &amp; Expenditure'!H454</f>
        <v>-8969</v>
      </c>
      <c r="E32" s="62">
        <f ca="1">'[1]6 - Income &amp; Expenditure'!I454</f>
        <v>0</v>
      </c>
      <c r="F32" s="62">
        <f ca="1">'[1]6 - Income &amp; Expenditure'!J454</f>
        <v>0</v>
      </c>
      <c r="G32" s="63">
        <f ca="1">'[1]6 - Income &amp; Expenditure'!K454</f>
        <v>0</v>
      </c>
      <c r="I32" s="37"/>
      <c r="J32" s="64">
        <f t="shared" ca="1" si="1"/>
        <v>0.31537696895549777</v>
      </c>
      <c r="K32" s="37" t="s">
        <v>40</v>
      </c>
      <c r="L32" s="4">
        <f t="shared" ca="1" si="2"/>
        <v>0</v>
      </c>
      <c r="M32" s="65">
        <f t="shared" ca="1" si="3"/>
        <v>8249</v>
      </c>
      <c r="N32" s="4">
        <f t="shared" ca="1" si="4"/>
        <v>0</v>
      </c>
    </row>
    <row r="33" spans="1:14" x14ac:dyDescent="0.25">
      <c r="A33" s="66" t="s">
        <v>41</v>
      </c>
      <c r="B33" s="67">
        <f t="shared" ref="B33:G33" ca="1" si="5">SUM(B21:B32)</f>
        <v>-167385.05000000002</v>
      </c>
      <c r="C33" s="67">
        <f t="shared" ca="1" si="5"/>
        <v>-154098.21999999997</v>
      </c>
      <c r="D33" s="67">
        <f t="shared" ca="1" si="5"/>
        <v>-103196.07</v>
      </c>
      <c r="E33" s="67">
        <f t="shared" ca="1" si="5"/>
        <v>-79252.42</v>
      </c>
      <c r="F33" s="67">
        <f t="shared" ca="1" si="5"/>
        <v>-57025.032000000007</v>
      </c>
      <c r="G33" s="68">
        <f t="shared" ca="1" si="5"/>
        <v>-40075.129439999997</v>
      </c>
      <c r="I33" s="37"/>
    </row>
    <row r="34" spans="1:14" x14ac:dyDescent="0.25">
      <c r="A34" s="66"/>
      <c r="B34" s="62"/>
      <c r="C34" s="69"/>
      <c r="D34" s="62"/>
      <c r="E34" s="62"/>
      <c r="F34" s="62"/>
      <c r="G34" s="63"/>
      <c r="I34" s="37"/>
    </row>
    <row r="35" spans="1:14" x14ac:dyDescent="0.25">
      <c r="A35" s="66" t="s">
        <v>42</v>
      </c>
      <c r="B35" s="70"/>
      <c r="C35" s="43"/>
      <c r="D35" s="43"/>
      <c r="E35" s="43"/>
      <c r="F35" s="43"/>
      <c r="G35" s="44"/>
      <c r="I35" s="37"/>
    </row>
    <row r="36" spans="1:14" x14ac:dyDescent="0.25">
      <c r="A36" s="15"/>
      <c r="B36" s="42"/>
      <c r="C36" s="43"/>
      <c r="D36" s="43"/>
      <c r="E36" s="43"/>
      <c r="F36" s="43"/>
      <c r="G36" s="44"/>
      <c r="I36" s="37"/>
    </row>
    <row r="37" spans="1:14" x14ac:dyDescent="0.25">
      <c r="A37" s="15" t="s">
        <v>43</v>
      </c>
      <c r="B37" s="71">
        <f ca="1">'[1]6 - Income &amp; Expenditure'!F17</f>
        <v>704843.8</v>
      </c>
      <c r="C37" s="71">
        <f ca="1">'[1]6 - Income &amp; Expenditure'!G17</f>
        <v>743892.64</v>
      </c>
      <c r="D37" s="71">
        <f ca="1">'[1]6 - Income &amp; Expenditure'!H17</f>
        <v>747650.49388615193</v>
      </c>
      <c r="E37" s="71">
        <f ca="1">'[1]6 - Income &amp; Expenditure'!I17</f>
        <v>800850.74113516195</v>
      </c>
      <c r="F37" s="71">
        <f ca="1">'[1]6 - Income &amp; Expenditure'!J17</f>
        <v>816366.19384033454</v>
      </c>
      <c r="G37" s="72">
        <f ca="1">'[1]6 - Income &amp; Expenditure'!K17</f>
        <v>827687.57476503425</v>
      </c>
      <c r="I37" s="37"/>
      <c r="J37" s="64">
        <f t="shared" ref="J37:J67" ca="1" si="6">IFERROR((C37-B37)/B37,0)</f>
        <v>5.540070012675144E-2</v>
      </c>
      <c r="K37" s="37"/>
      <c r="L37" s="4">
        <f t="shared" ref="L37:L67" ca="1" si="7">IF(OR(K37&lt;&gt;"",AND(ABS(J37)&lt;0.25)),0,1)</f>
        <v>0</v>
      </c>
      <c r="M37" s="65">
        <f ca="1">B37-C37</f>
        <v>-39048.839999999967</v>
      </c>
      <c r="N37" s="4">
        <f ca="1">IF(AND(AND(J37=0,M37&lt;&gt;0,K37="")),1,0)</f>
        <v>0</v>
      </c>
    </row>
    <row r="38" spans="1:14" x14ac:dyDescent="0.25">
      <c r="A38" s="15" t="s">
        <v>44</v>
      </c>
      <c r="B38" s="71">
        <f ca="1">'[1]6 - Income &amp; Expenditure'!F29</f>
        <v>34</v>
      </c>
      <c r="C38" s="71">
        <f ca="1">'[1]6 - Income &amp; Expenditure'!G29</f>
        <v>0</v>
      </c>
      <c r="D38" s="71">
        <f ca="1">'[1]6 - Income &amp; Expenditure'!H29</f>
        <v>0</v>
      </c>
      <c r="E38" s="71">
        <f ca="1">'[1]6 - Income &amp; Expenditure'!I29</f>
        <v>0</v>
      </c>
      <c r="F38" s="71">
        <f ca="1">'[1]6 - Income &amp; Expenditure'!J29</f>
        <v>0</v>
      </c>
      <c r="G38" s="72">
        <f ca="1">'[1]6 - Income &amp; Expenditure'!K29</f>
        <v>0</v>
      </c>
      <c r="I38" s="37"/>
      <c r="J38" s="64">
        <f t="shared" ca="1" si="6"/>
        <v>-1</v>
      </c>
      <c r="K38" s="37" t="s">
        <v>45</v>
      </c>
      <c r="L38" s="4">
        <f t="shared" ca="1" si="7"/>
        <v>0</v>
      </c>
      <c r="M38" s="65">
        <f t="shared" ref="M38:M67" ca="1" si="8">B38-C38</f>
        <v>34</v>
      </c>
      <c r="N38" s="4">
        <f t="shared" ref="N38:N67" ca="1" si="9">IF(AND(AND(J38=0,M38&lt;&gt;0,K38="")),1,0)</f>
        <v>0</v>
      </c>
    </row>
    <row r="39" spans="1:14" x14ac:dyDescent="0.25">
      <c r="A39" s="15" t="s">
        <v>46</v>
      </c>
      <c r="B39" s="71">
        <f ca="1">'[1]6 - Income &amp; Expenditure'!F53</f>
        <v>240114.84000000005</v>
      </c>
      <c r="C39" s="71">
        <f ca="1">'[1]6 - Income &amp; Expenditure'!G53</f>
        <v>260005.5</v>
      </c>
      <c r="D39" s="71">
        <f ca="1">'[1]6 - Income &amp; Expenditure'!H53</f>
        <v>278454.23262163007</v>
      </c>
      <c r="E39" s="71">
        <f ca="1">'[1]6 - Income &amp; Expenditure'!I53</f>
        <v>278065.94095854129</v>
      </c>
      <c r="F39" s="71">
        <f ca="1">'[1]6 - Income &amp; Expenditure'!J53</f>
        <v>271889.44797883648</v>
      </c>
      <c r="G39" s="72">
        <f ca="1">'[1]6 - Income &amp; Expenditure'!K53</f>
        <v>243077.89056963715</v>
      </c>
      <c r="I39" s="37"/>
      <c r="J39" s="64">
        <f t="shared" ca="1" si="6"/>
        <v>8.2838111963425248E-2</v>
      </c>
      <c r="K39" s="37"/>
      <c r="L39" s="4">
        <f t="shared" ca="1" si="7"/>
        <v>0</v>
      </c>
      <c r="M39" s="65">
        <f t="shared" ca="1" si="8"/>
        <v>-19890.659999999945</v>
      </c>
      <c r="N39" s="4">
        <f t="shared" ca="1" si="9"/>
        <v>0</v>
      </c>
    </row>
    <row r="40" spans="1:14" x14ac:dyDescent="0.25">
      <c r="A40" s="15" t="s">
        <v>47</v>
      </c>
      <c r="B40" s="71">
        <f ca="1">'[1]6 - Income &amp; Expenditure'!F65</f>
        <v>54977.25</v>
      </c>
      <c r="C40" s="71">
        <f ca="1">'[1]6 - Income &amp; Expenditure'!G65</f>
        <v>52561.042000000001</v>
      </c>
      <c r="D40" s="71">
        <f ca="1">'[1]6 - Income &amp; Expenditure'!H65</f>
        <v>48669.067557937786</v>
      </c>
      <c r="E40" s="71">
        <f ca="1">'[1]6 - Income &amp; Expenditure'!I65</f>
        <v>48567.019969792353</v>
      </c>
      <c r="F40" s="71">
        <f ca="1">'[1]6 - Income &amp; Expenditure'!J65</f>
        <v>48969.922889645226</v>
      </c>
      <c r="G40" s="72">
        <f ca="1">'[1]6 - Income &amp; Expenditure'!K65</f>
        <v>49477.826682199549</v>
      </c>
      <c r="I40" s="37"/>
      <c r="J40" s="64">
        <f t="shared" ca="1" si="6"/>
        <v>-4.3949233546603343E-2</v>
      </c>
      <c r="K40" s="37"/>
      <c r="L40" s="4">
        <f t="shared" ca="1" si="7"/>
        <v>0</v>
      </c>
      <c r="M40" s="65">
        <f t="shared" ca="1" si="8"/>
        <v>2416.2079999999987</v>
      </c>
      <c r="N40" s="4">
        <f t="shared" ca="1" si="9"/>
        <v>0</v>
      </c>
    </row>
    <row r="41" spans="1:14" x14ac:dyDescent="0.25">
      <c r="A41" s="15" t="s">
        <v>48</v>
      </c>
      <c r="B41" s="71">
        <f ca="1">'[1]6 - Income &amp; Expenditure'!F77</f>
        <v>85952.359999999986</v>
      </c>
      <c r="C41" s="71">
        <f ca="1">'[1]6 - Income &amp; Expenditure'!G77</f>
        <v>85588.05</v>
      </c>
      <c r="D41" s="71">
        <f ca="1">'[1]6 - Income &amp; Expenditure'!H77</f>
        <v>90708.999890910229</v>
      </c>
      <c r="E41" s="71">
        <f ca="1">'[1]6 - Income &amp; Expenditure'!I77</f>
        <v>90655.612006997864</v>
      </c>
      <c r="F41" s="71">
        <f ca="1">'[1]6 - Income &amp; Expenditure'!J77</f>
        <v>91611.683695269079</v>
      </c>
      <c r="G41" s="72">
        <f ca="1">'[1]6 - Income &amp; Expenditure'!K77</f>
        <v>92577.309742102545</v>
      </c>
      <c r="I41" s="37"/>
      <c r="J41" s="64">
        <f t="shared" ca="1" si="6"/>
        <v>-4.2385107285010347E-3</v>
      </c>
      <c r="K41" s="37"/>
      <c r="L41" s="4">
        <f t="shared" ca="1" si="7"/>
        <v>0</v>
      </c>
      <c r="M41" s="65">
        <f t="shared" ca="1" si="8"/>
        <v>364.30999999998312</v>
      </c>
      <c r="N41" s="4">
        <f t="shared" ca="1" si="9"/>
        <v>0</v>
      </c>
    </row>
    <row r="42" spans="1:14" x14ac:dyDescent="0.25">
      <c r="A42" s="15" t="s">
        <v>49</v>
      </c>
      <c r="B42" s="71">
        <f ca="1">'[1]6 - Income &amp; Expenditure'!F85</f>
        <v>0</v>
      </c>
      <c r="C42" s="71">
        <f ca="1">'[1]6 - Income &amp; Expenditure'!G85</f>
        <v>0</v>
      </c>
      <c r="D42" s="71">
        <f ca="1">'[1]6 - Income &amp; Expenditure'!H85</f>
        <v>0</v>
      </c>
      <c r="E42" s="71">
        <f ca="1">'[1]6 - Income &amp; Expenditure'!I85</f>
        <v>0</v>
      </c>
      <c r="F42" s="71">
        <f ca="1">'[1]6 - Income &amp; Expenditure'!J85</f>
        <v>0</v>
      </c>
      <c r="G42" s="72">
        <f ca="1">'[1]6 - Income &amp; Expenditure'!K85</f>
        <v>0</v>
      </c>
      <c r="I42" s="37"/>
      <c r="J42" s="64">
        <f t="shared" ca="1" si="6"/>
        <v>0</v>
      </c>
      <c r="K42" s="37"/>
      <c r="L42" s="4">
        <f t="shared" ca="1" si="7"/>
        <v>0</v>
      </c>
      <c r="M42" s="65">
        <f t="shared" ca="1" si="8"/>
        <v>0</v>
      </c>
      <c r="N42" s="4">
        <f t="shared" ca="1" si="9"/>
        <v>0</v>
      </c>
    </row>
    <row r="43" spans="1:14" x14ac:dyDescent="0.25">
      <c r="A43" s="15" t="s">
        <v>50</v>
      </c>
      <c r="B43" s="71">
        <f ca="1">'[1]6 - Income &amp; Expenditure'!F111</f>
        <v>39238.009999999995</v>
      </c>
      <c r="C43" s="71">
        <f ca="1">'[1]6 - Income &amp; Expenditure'!G111</f>
        <v>40457.200000000004</v>
      </c>
      <c r="D43" s="71">
        <f ca="1">'[1]6 - Income &amp; Expenditure'!H111</f>
        <v>26182.142550076322</v>
      </c>
      <c r="E43" s="71">
        <f ca="1">'[1]6 - Income &amp; Expenditure'!I111</f>
        <v>31709.715439160198</v>
      </c>
      <c r="F43" s="71">
        <f ca="1">'[1]6 - Income &amp; Expenditure'!J111</f>
        <v>32108.503178077248</v>
      </c>
      <c r="G43" s="72">
        <f ca="1">'[1]6 - Income &amp; Expenditure'!K111</f>
        <v>31815.368584949443</v>
      </c>
      <c r="I43" s="37"/>
      <c r="J43" s="64">
        <f t="shared" ca="1" si="6"/>
        <v>3.1071657303721818E-2</v>
      </c>
      <c r="K43" s="37" t="s">
        <v>51</v>
      </c>
      <c r="L43" s="4">
        <f t="shared" ca="1" si="7"/>
        <v>0</v>
      </c>
      <c r="M43" s="65">
        <f t="shared" ca="1" si="8"/>
        <v>-1219.1900000000096</v>
      </c>
      <c r="N43" s="4">
        <f t="shared" ca="1" si="9"/>
        <v>0</v>
      </c>
    </row>
    <row r="44" spans="1:14" x14ac:dyDescent="0.25">
      <c r="A44" s="15" t="s">
        <v>52</v>
      </c>
      <c r="B44" s="71">
        <f ca="1">'[1]6 - Income &amp; Expenditure'!F136</f>
        <v>5051.38</v>
      </c>
      <c r="C44" s="71">
        <f ca="1">'[1]6 - Income &amp; Expenditure'!G136</f>
        <v>5002.5450000000001</v>
      </c>
      <c r="D44" s="71">
        <f ca="1">'[1]6 - Income &amp; Expenditure'!H136</f>
        <v>4813.23045</v>
      </c>
      <c r="E44" s="71">
        <f ca="1">'[1]6 - Income &amp; Expenditure'!I136</f>
        <v>4858.3627544999999</v>
      </c>
      <c r="F44" s="71">
        <f ca="1">'[1]6 - Income &amp; Expenditure'!J136</f>
        <v>4903.9463820450001</v>
      </c>
      <c r="G44" s="72">
        <f ca="1">'[1]6 - Income &amp; Expenditure'!K136</f>
        <v>4949.9858458654498</v>
      </c>
      <c r="I44" s="37"/>
      <c r="J44" s="64">
        <f t="shared" ca="1" si="6"/>
        <v>-9.6676551754174174E-3</v>
      </c>
      <c r="K44" s="37"/>
      <c r="L44" s="4">
        <f t="shared" ca="1" si="7"/>
        <v>0</v>
      </c>
      <c r="M44" s="65">
        <f t="shared" ca="1" si="8"/>
        <v>48.835000000000036</v>
      </c>
      <c r="N44" s="4">
        <f t="shared" ca="1" si="9"/>
        <v>0</v>
      </c>
    </row>
    <row r="45" spans="1:14" x14ac:dyDescent="0.25">
      <c r="A45" s="73" t="s">
        <v>53</v>
      </c>
      <c r="B45" s="71">
        <f ca="1">'[1]6 - Income &amp; Expenditure'!F143</f>
        <v>7888.4</v>
      </c>
      <c r="C45" s="71">
        <f ca="1">'[1]6 - Income &amp; Expenditure'!G143</f>
        <v>6271</v>
      </c>
      <c r="D45" s="71">
        <f ca="1">'[1]6 - Income &amp; Expenditure'!H143</f>
        <v>3500</v>
      </c>
      <c r="E45" s="71">
        <f ca="1">'[1]6 - Income &amp; Expenditure'!I143</f>
        <v>5000</v>
      </c>
      <c r="F45" s="71">
        <f ca="1">'[1]6 - Income &amp; Expenditure'!J143</f>
        <v>3500</v>
      </c>
      <c r="G45" s="72">
        <f ca="1">'[1]6 - Income &amp; Expenditure'!K143</f>
        <v>3500</v>
      </c>
      <c r="I45" s="37"/>
      <c r="J45" s="64">
        <f t="shared" ca="1" si="6"/>
        <v>-0.20503524162060743</v>
      </c>
      <c r="K45" s="37" t="s">
        <v>54</v>
      </c>
      <c r="L45" s="4">
        <f t="shared" ca="1" si="7"/>
        <v>0</v>
      </c>
      <c r="M45" s="65">
        <f t="shared" ca="1" si="8"/>
        <v>1617.3999999999996</v>
      </c>
      <c r="N45" s="4">
        <f t="shared" ca="1" si="9"/>
        <v>0</v>
      </c>
    </row>
    <row r="46" spans="1:14" x14ac:dyDescent="0.25">
      <c r="A46" s="15" t="s">
        <v>55</v>
      </c>
      <c r="B46" s="71">
        <f ca="1">'[1]6 - Income &amp; Expenditure'!F149</f>
        <v>9897.01</v>
      </c>
      <c r="C46" s="71">
        <f ca="1">'[1]6 - Income &amp; Expenditure'!G149</f>
        <v>9897.01</v>
      </c>
      <c r="D46" s="71">
        <f ca="1">'[1]6 - Income &amp; Expenditure'!H149</f>
        <v>9995.9801000000007</v>
      </c>
      <c r="E46" s="71">
        <f ca="1">'[1]6 - Income &amp; Expenditure'!I149</f>
        <v>10095.939901000002</v>
      </c>
      <c r="F46" s="71">
        <f ca="1">'[1]6 - Income &amp; Expenditure'!J149</f>
        <v>10196.899300010002</v>
      </c>
      <c r="G46" s="72">
        <f ca="1">'[1]6 - Income &amp; Expenditure'!K149</f>
        <v>10298.868293010102</v>
      </c>
      <c r="I46" s="37"/>
      <c r="J46" s="64">
        <f t="shared" ca="1" si="6"/>
        <v>0</v>
      </c>
      <c r="K46" s="37"/>
      <c r="L46" s="4">
        <f t="shared" ca="1" si="7"/>
        <v>0</v>
      </c>
      <c r="M46" s="65">
        <f t="shared" ca="1" si="8"/>
        <v>0</v>
      </c>
      <c r="N46" s="4">
        <f t="shared" ca="1" si="9"/>
        <v>0</v>
      </c>
    </row>
    <row r="47" spans="1:14" x14ac:dyDescent="0.25">
      <c r="A47" s="73" t="s">
        <v>56</v>
      </c>
      <c r="B47" s="71">
        <f ca="1">'[1]6 - Income &amp; Expenditure'!F156</f>
        <v>998.24</v>
      </c>
      <c r="C47" s="71">
        <f ca="1">'[1]6 - Income &amp; Expenditure'!G156</f>
        <v>5342.43</v>
      </c>
      <c r="D47" s="71">
        <f ca="1">'[1]6 - Income &amp; Expenditure'!H156</f>
        <v>5395.8543</v>
      </c>
      <c r="E47" s="71">
        <f ca="1">'[1]6 - Income &amp; Expenditure'!I156</f>
        <v>5449.8128429999997</v>
      </c>
      <c r="F47" s="71">
        <f ca="1">'[1]6 - Income &amp; Expenditure'!J156</f>
        <v>5504.3109714299999</v>
      </c>
      <c r="G47" s="72">
        <f ca="1">'[1]6 - Income &amp; Expenditure'!K156</f>
        <v>5559.3540811442999</v>
      </c>
      <c r="I47" s="37"/>
      <c r="J47" s="64">
        <f t="shared" ca="1" si="6"/>
        <v>4.3518492546882515</v>
      </c>
      <c r="K47" s="37" t="s">
        <v>57</v>
      </c>
      <c r="L47" s="4">
        <f t="shared" ca="1" si="7"/>
        <v>0</v>
      </c>
      <c r="M47" s="65">
        <f t="shared" ca="1" si="8"/>
        <v>-4344.1900000000005</v>
      </c>
      <c r="N47" s="4">
        <f t="shared" ca="1" si="9"/>
        <v>0</v>
      </c>
    </row>
    <row r="48" spans="1:14" x14ac:dyDescent="0.25">
      <c r="A48" s="15" t="s">
        <v>58</v>
      </c>
      <c r="B48" s="71">
        <f ca="1">'[1]6 - Income &amp; Expenditure'!F163</f>
        <v>18980.330000000002</v>
      </c>
      <c r="C48" s="71">
        <f ca="1">'[1]6 - Income &amp; Expenditure'!G163</f>
        <v>25000</v>
      </c>
      <c r="D48" s="71">
        <f ca="1">'[1]6 - Income &amp; Expenditure'!H163</f>
        <v>10000</v>
      </c>
      <c r="E48" s="71">
        <f ca="1">'[1]6 - Income &amp; Expenditure'!I163</f>
        <v>10000</v>
      </c>
      <c r="F48" s="71">
        <f ca="1">'[1]6 - Income &amp; Expenditure'!J163</f>
        <v>10000</v>
      </c>
      <c r="G48" s="72">
        <f ca="1">'[1]6 - Income &amp; Expenditure'!K163</f>
        <v>10000</v>
      </c>
      <c r="I48" s="37"/>
      <c r="J48" s="64">
        <f t="shared" ca="1" si="6"/>
        <v>0.31715307373475582</v>
      </c>
      <c r="K48" s="37"/>
      <c r="L48" s="4">
        <f t="shared" ca="1" si="7"/>
        <v>1</v>
      </c>
      <c r="M48" s="65">
        <f t="shared" ca="1" si="8"/>
        <v>-6019.6699999999983</v>
      </c>
      <c r="N48" s="4">
        <f t="shared" ca="1" si="9"/>
        <v>0</v>
      </c>
    </row>
    <row r="49" spans="1:14" x14ac:dyDescent="0.25">
      <c r="A49" s="73" t="s">
        <v>59</v>
      </c>
      <c r="B49" s="71">
        <f ca="1">'[1]6 - Income &amp; Expenditure'!F168</f>
        <v>3996.2</v>
      </c>
      <c r="C49" s="71">
        <f ca="1">'[1]6 - Income &amp; Expenditure'!G168</f>
        <v>3600</v>
      </c>
      <c r="D49" s="71">
        <f ca="1">'[1]6 - Income &amp; Expenditure'!H168</f>
        <v>3200</v>
      </c>
      <c r="E49" s="71">
        <f ca="1">'[1]6 - Income &amp; Expenditure'!I168</f>
        <v>3264</v>
      </c>
      <c r="F49" s="71">
        <f ca="1">'[1]6 - Income &amp; Expenditure'!J168</f>
        <v>3329.28</v>
      </c>
      <c r="G49" s="72">
        <f ca="1">'[1]6 - Income &amp; Expenditure'!K168</f>
        <v>3395.8656000000001</v>
      </c>
      <c r="I49" s="37"/>
      <c r="J49" s="64">
        <f t="shared" ca="1" si="6"/>
        <v>-9.9144186977628709E-2</v>
      </c>
      <c r="K49" s="37"/>
      <c r="L49" s="4">
        <f t="shared" ca="1" si="7"/>
        <v>0</v>
      </c>
      <c r="M49" s="65">
        <f t="shared" ca="1" si="8"/>
        <v>396.19999999999982</v>
      </c>
      <c r="N49" s="4">
        <f t="shared" ca="1" si="9"/>
        <v>0</v>
      </c>
    </row>
    <row r="50" spans="1:14" x14ac:dyDescent="0.25">
      <c r="A50" s="15" t="s">
        <v>60</v>
      </c>
      <c r="B50" s="71">
        <f ca="1">'[1]6 - Income &amp; Expenditure'!F174</f>
        <v>0</v>
      </c>
      <c r="C50" s="71">
        <f ca="1">'[1]6 - Income &amp; Expenditure'!G174</f>
        <v>5240</v>
      </c>
      <c r="D50" s="71">
        <f ca="1">'[1]6 - Income &amp; Expenditure'!H174</f>
        <v>11320</v>
      </c>
      <c r="E50" s="71">
        <f ca="1">'[1]6 - Income &amp; Expenditure'!I174</f>
        <v>11326.4</v>
      </c>
      <c r="F50" s="71">
        <f ca="1">'[1]6 - Income &amp; Expenditure'!J174</f>
        <v>11332.928</v>
      </c>
      <c r="G50" s="72">
        <f ca="1">'[1]6 - Income &amp; Expenditure'!K174</f>
        <v>11339.58656</v>
      </c>
      <c r="I50" s="37"/>
      <c r="J50" s="64">
        <f t="shared" ca="1" si="6"/>
        <v>0</v>
      </c>
      <c r="K50" s="37" t="s">
        <v>61</v>
      </c>
      <c r="L50" s="4">
        <f t="shared" ca="1" si="7"/>
        <v>0</v>
      </c>
      <c r="M50" s="65">
        <f t="shared" ca="1" si="8"/>
        <v>-5240</v>
      </c>
      <c r="N50" s="4">
        <f t="shared" ca="1" si="9"/>
        <v>0</v>
      </c>
    </row>
    <row r="51" spans="1:14" x14ac:dyDescent="0.25">
      <c r="A51" s="15" t="s">
        <v>62</v>
      </c>
      <c r="B51" s="71">
        <f ca="1">'[1]6 - Income &amp; Expenditure'!F179</f>
        <v>1921.49</v>
      </c>
      <c r="C51" s="71">
        <f ca="1">'[1]6 - Income &amp; Expenditure'!G179</f>
        <v>6700</v>
      </c>
      <c r="D51" s="71">
        <f ca="1">'[1]6 - Income &amp; Expenditure'!H179</f>
        <v>7035</v>
      </c>
      <c r="E51" s="71">
        <f ca="1">'[1]6 - Income &amp; Expenditure'!I179</f>
        <v>7386.75</v>
      </c>
      <c r="F51" s="71">
        <f ca="1">'[1]6 - Income &amp; Expenditure'!J179</f>
        <v>7756.0875000000005</v>
      </c>
      <c r="G51" s="72">
        <f ca="1">'[1]6 - Income &amp; Expenditure'!K179</f>
        <v>8143.8918750000012</v>
      </c>
      <c r="I51" s="37"/>
      <c r="J51" s="64">
        <f t="shared" ca="1" si="6"/>
        <v>2.4868773712067198</v>
      </c>
      <c r="K51" s="37" t="s">
        <v>63</v>
      </c>
      <c r="L51" s="4">
        <f t="shared" ca="1" si="7"/>
        <v>0</v>
      </c>
      <c r="M51" s="65">
        <f t="shared" ca="1" si="8"/>
        <v>-4778.51</v>
      </c>
      <c r="N51" s="4">
        <f t="shared" ca="1" si="9"/>
        <v>0</v>
      </c>
    </row>
    <row r="52" spans="1:14" x14ac:dyDescent="0.25">
      <c r="A52" s="15" t="s">
        <v>64</v>
      </c>
      <c r="B52" s="71">
        <f ca="1">'[1]6 - Income &amp; Expenditure'!F186</f>
        <v>13146.84</v>
      </c>
      <c r="C52" s="71">
        <f ca="1">'[1]6 - Income &amp; Expenditure'!G186</f>
        <v>14800</v>
      </c>
      <c r="D52" s="71">
        <f ca="1">'[1]6 - Income &amp; Expenditure'!H186</f>
        <v>15790</v>
      </c>
      <c r="E52" s="71">
        <f ca="1">'[1]6 - Income &amp; Expenditure'!I186</f>
        <v>16854.5</v>
      </c>
      <c r="F52" s="71">
        <f ca="1">'[1]6 - Income &amp; Expenditure'!J186</f>
        <v>17999.725000000002</v>
      </c>
      <c r="G52" s="72">
        <f ca="1">'[1]6 - Income &amp; Expenditure'!K186</f>
        <v>19232.461250000004</v>
      </c>
      <c r="I52" s="37"/>
      <c r="J52" s="64">
        <f t="shared" ca="1" si="6"/>
        <v>0.1257458065968704</v>
      </c>
      <c r="K52" s="37"/>
      <c r="L52" s="4">
        <f t="shared" ca="1" si="7"/>
        <v>0</v>
      </c>
      <c r="M52" s="65">
        <f t="shared" ca="1" si="8"/>
        <v>-1653.1599999999999</v>
      </c>
      <c r="N52" s="4">
        <f t="shared" ca="1" si="9"/>
        <v>0</v>
      </c>
    </row>
    <row r="53" spans="1:14" x14ac:dyDescent="0.25">
      <c r="A53" s="15" t="s">
        <v>65</v>
      </c>
      <c r="B53" s="71">
        <f ca="1">'[1]6 - Income &amp; Expenditure'!F191</f>
        <v>26880</v>
      </c>
      <c r="C53" s="71">
        <f ca="1">'[1]6 - Income &amp; Expenditure'!G191</f>
        <v>26880</v>
      </c>
      <c r="D53" s="71">
        <f ca="1">'[1]6 - Income &amp; Expenditure'!H191</f>
        <v>28224</v>
      </c>
      <c r="E53" s="71">
        <f ca="1">'[1]6 - Income &amp; Expenditure'!I191</f>
        <v>29635.200000000001</v>
      </c>
      <c r="F53" s="71">
        <f ca="1">'[1]6 - Income &amp; Expenditure'!J191</f>
        <v>31116.960000000003</v>
      </c>
      <c r="G53" s="72">
        <f ca="1">'[1]6 - Income &amp; Expenditure'!K191</f>
        <v>32672.808000000005</v>
      </c>
      <c r="I53" s="37"/>
      <c r="J53" s="64">
        <f t="shared" ca="1" si="6"/>
        <v>0</v>
      </c>
      <c r="K53" s="37"/>
      <c r="L53" s="4">
        <f t="shared" ca="1" si="7"/>
        <v>0</v>
      </c>
      <c r="M53" s="65">
        <f t="shared" ca="1" si="8"/>
        <v>0</v>
      </c>
      <c r="N53" s="4">
        <f t="shared" ca="1" si="9"/>
        <v>0</v>
      </c>
    </row>
    <row r="54" spans="1:14" x14ac:dyDescent="0.25">
      <c r="A54" s="15" t="s">
        <v>66</v>
      </c>
      <c r="B54" s="71">
        <f ca="1">'[1]6 - Income &amp; Expenditure'!F213</f>
        <v>13486.36</v>
      </c>
      <c r="C54" s="71">
        <f ca="1">'[1]6 - Income &amp; Expenditure'!G213</f>
        <v>9000</v>
      </c>
      <c r="D54" s="71">
        <f ca="1">'[1]6 - Income &amp; Expenditure'!H213</f>
        <v>6180</v>
      </c>
      <c r="E54" s="71">
        <f ca="1">'[1]6 - Income &amp; Expenditure'!I213</f>
        <v>6264</v>
      </c>
      <c r="F54" s="71">
        <f ca="1">'[1]6 - Income &amp; Expenditure'!J213</f>
        <v>6352.2</v>
      </c>
      <c r="G54" s="72">
        <f ca="1">'[1]6 - Income &amp; Expenditure'!K213</f>
        <v>6444.81</v>
      </c>
      <c r="I54" s="37"/>
      <c r="J54" s="64">
        <f t="shared" ca="1" si="6"/>
        <v>-0.33265907183257754</v>
      </c>
      <c r="K54" s="37" t="s">
        <v>67</v>
      </c>
      <c r="L54" s="4">
        <f t="shared" ca="1" si="7"/>
        <v>0</v>
      </c>
      <c r="M54" s="65">
        <f t="shared" ca="1" si="8"/>
        <v>4486.3600000000006</v>
      </c>
      <c r="N54" s="4">
        <f t="shared" ca="1" si="9"/>
        <v>0</v>
      </c>
    </row>
    <row r="55" spans="1:14" x14ac:dyDescent="0.25">
      <c r="A55" s="15" t="s">
        <v>68</v>
      </c>
      <c r="B55" s="71">
        <f ca="1">'[1]6 - Income &amp; Expenditure'!F245</f>
        <v>39256.490000000013</v>
      </c>
      <c r="C55" s="71">
        <f ca="1">'[1]6 - Income &amp; Expenditure'!G245</f>
        <v>51913</v>
      </c>
      <c r="D55" s="71">
        <f ca="1">'[1]6 - Income &amp; Expenditure'!H245</f>
        <v>47594.13</v>
      </c>
      <c r="E55" s="71">
        <f ca="1">'[1]6 - Income &amp; Expenditure'!I245</f>
        <v>46176.071299999996</v>
      </c>
      <c r="F55" s="71">
        <f ca="1">'[1]6 - Income &amp; Expenditure'!J245</f>
        <v>45958.832012999999</v>
      </c>
      <c r="G55" s="72">
        <f ca="1">'[1]6 - Income &amp; Expenditure'!K245</f>
        <v>46062.420333130001</v>
      </c>
      <c r="I55" s="37"/>
      <c r="J55" s="64">
        <f t="shared" ca="1" si="6"/>
        <v>0.32240554364386587</v>
      </c>
      <c r="K55" s="37" t="s">
        <v>69</v>
      </c>
      <c r="L55" s="4">
        <f t="shared" ca="1" si="7"/>
        <v>0</v>
      </c>
      <c r="M55" s="65">
        <f t="shared" ca="1" si="8"/>
        <v>-12656.509999999987</v>
      </c>
      <c r="N55" s="4">
        <f t="shared" ca="1" si="9"/>
        <v>0</v>
      </c>
    </row>
    <row r="56" spans="1:14" x14ac:dyDescent="0.25">
      <c r="A56" s="15" t="s">
        <v>70</v>
      </c>
      <c r="B56" s="71">
        <f ca="1">'[1]6 - Income &amp; Expenditure'!F253</f>
        <v>35222.93</v>
      </c>
      <c r="C56" s="71">
        <f ca="1">'[1]6 - Income &amp; Expenditure'!G253</f>
        <v>31660</v>
      </c>
      <c r="D56" s="71">
        <f ca="1">'[1]6 - Income &amp; Expenditure'!H253</f>
        <v>28218</v>
      </c>
      <c r="E56" s="71">
        <f ca="1">'[1]6 - Income &amp; Expenditure'!I253</f>
        <v>28803.9</v>
      </c>
      <c r="F56" s="71">
        <f ca="1">'[1]6 - Income &amp; Expenditure'!J253</f>
        <v>29419.095000000001</v>
      </c>
      <c r="G56" s="72">
        <f ca="1">'[1]6 - Income &amp; Expenditure'!K253</f>
        <v>30065.049749999998</v>
      </c>
      <c r="I56" s="37"/>
      <c r="J56" s="64">
        <f t="shared" ca="1" si="6"/>
        <v>-0.1011537086778414</v>
      </c>
      <c r="K56" s="37"/>
      <c r="L56" s="4">
        <f t="shared" ca="1" si="7"/>
        <v>0</v>
      </c>
      <c r="M56" s="65">
        <f t="shared" ca="1" si="8"/>
        <v>3562.9300000000003</v>
      </c>
      <c r="N56" s="4">
        <f t="shared" ca="1" si="9"/>
        <v>0</v>
      </c>
    </row>
    <row r="57" spans="1:14" x14ac:dyDescent="0.25">
      <c r="A57" s="15" t="s">
        <v>71</v>
      </c>
      <c r="B57" s="71">
        <f ca="1">'[1]6 - Income &amp; Expenditure'!F259</f>
        <v>0</v>
      </c>
      <c r="C57" s="71">
        <f ca="1">'[1]6 - Income &amp; Expenditure'!G259</f>
        <v>0</v>
      </c>
      <c r="D57" s="71">
        <f ca="1">'[1]6 - Income &amp; Expenditure'!H259</f>
        <v>0</v>
      </c>
      <c r="E57" s="71">
        <f ca="1">'[1]6 - Income &amp; Expenditure'!I259</f>
        <v>0</v>
      </c>
      <c r="F57" s="71">
        <f ca="1">'[1]6 - Income &amp; Expenditure'!J259</f>
        <v>0</v>
      </c>
      <c r="G57" s="72">
        <f ca="1">'[1]6 - Income &amp; Expenditure'!K259</f>
        <v>0</v>
      </c>
      <c r="I57" s="37"/>
      <c r="J57" s="64">
        <f t="shared" ca="1" si="6"/>
        <v>0</v>
      </c>
      <c r="K57" s="37"/>
      <c r="L57" s="4">
        <f t="shared" ca="1" si="7"/>
        <v>0</v>
      </c>
      <c r="M57" s="65">
        <f t="shared" ca="1" si="8"/>
        <v>0</v>
      </c>
      <c r="N57" s="4">
        <f t="shared" ca="1" si="9"/>
        <v>0</v>
      </c>
    </row>
    <row r="58" spans="1:14" x14ac:dyDescent="0.25">
      <c r="A58" s="15" t="s">
        <v>72</v>
      </c>
      <c r="B58" s="71">
        <f ca="1">'[1]6 - Income &amp; Expenditure'!F280</f>
        <v>3865.82</v>
      </c>
      <c r="C58" s="71">
        <f ca="1">'[1]6 - Income &amp; Expenditure'!G280</f>
        <v>5169</v>
      </c>
      <c r="D58" s="71">
        <f ca="1">'[1]6 - Income &amp; Expenditure'!H280</f>
        <v>3905</v>
      </c>
      <c r="E58" s="71">
        <f ca="1">'[1]6 - Income &amp; Expenditure'!I280</f>
        <v>3930.6</v>
      </c>
      <c r="F58" s="71">
        <f ca="1">'[1]6 - Income &amp; Expenditure'!J280</f>
        <v>3956.712</v>
      </c>
      <c r="G58" s="72">
        <f ca="1">'[1]6 - Income &amp; Expenditure'!K280</f>
        <v>3983.3462399999999</v>
      </c>
      <c r="I58" s="37"/>
      <c r="J58" s="64">
        <f t="shared" ca="1" si="6"/>
        <v>0.3371031243048046</v>
      </c>
      <c r="K58" s="37"/>
      <c r="L58" s="4">
        <f t="shared" ca="1" si="7"/>
        <v>1</v>
      </c>
      <c r="M58" s="65">
        <f t="shared" ca="1" si="8"/>
        <v>-1303.1799999999998</v>
      </c>
      <c r="N58" s="4">
        <f t="shared" ca="1" si="9"/>
        <v>0</v>
      </c>
    </row>
    <row r="59" spans="1:14" x14ac:dyDescent="0.25">
      <c r="A59" s="15" t="s">
        <v>73</v>
      </c>
      <c r="B59" s="71">
        <f ca="1">'[1]6 - Income &amp; Expenditure'!F288</f>
        <v>10820</v>
      </c>
      <c r="C59" s="71">
        <f ca="1">'[1]6 - Income &amp; Expenditure'!G288</f>
        <v>12562.15</v>
      </c>
      <c r="D59" s="71">
        <f ca="1">'[1]6 - Income &amp; Expenditure'!H288</f>
        <v>13190.257500000002</v>
      </c>
      <c r="E59" s="71">
        <f ca="1">'[1]6 - Income &amp; Expenditure'!I288</f>
        <v>13849.770375</v>
      </c>
      <c r="F59" s="71">
        <f ca="1">'[1]6 - Income &amp; Expenditure'!J288</f>
        <v>14542.25889375</v>
      </c>
      <c r="G59" s="72">
        <f ca="1">'[1]6 - Income &amp; Expenditure'!K288</f>
        <v>15269.371838437502</v>
      </c>
      <c r="I59" s="37"/>
      <c r="J59" s="64">
        <f t="shared" ca="1" si="6"/>
        <v>0.16101201478743066</v>
      </c>
      <c r="K59" s="37"/>
      <c r="L59" s="4">
        <f t="shared" ca="1" si="7"/>
        <v>0</v>
      </c>
      <c r="M59" s="65">
        <f t="shared" ca="1" si="8"/>
        <v>-1742.1499999999996</v>
      </c>
      <c r="N59" s="4">
        <f t="shared" ca="1" si="9"/>
        <v>0</v>
      </c>
    </row>
    <row r="60" spans="1:14" x14ac:dyDescent="0.25">
      <c r="A60" s="15" t="s">
        <v>74</v>
      </c>
      <c r="B60" s="71">
        <f ca="1">'[1]6 - Income &amp; Expenditure'!F301</f>
        <v>0</v>
      </c>
      <c r="C60" s="71">
        <f ca="1">'[1]6 - Income &amp; Expenditure'!G301</f>
        <v>3674</v>
      </c>
      <c r="D60" s="71">
        <f ca="1">'[1]6 - Income &amp; Expenditure'!H301</f>
        <v>4250</v>
      </c>
      <c r="E60" s="71">
        <f ca="1">'[1]6 - Income &amp; Expenditure'!I301</f>
        <v>3650</v>
      </c>
      <c r="F60" s="71">
        <f ca="1">'[1]6 - Income &amp; Expenditure'!J301</f>
        <v>3650</v>
      </c>
      <c r="G60" s="72">
        <f ca="1">'[1]6 - Income &amp; Expenditure'!K301</f>
        <v>3650</v>
      </c>
      <c r="I60" s="37"/>
      <c r="J60" s="64">
        <f t="shared" ca="1" si="6"/>
        <v>0</v>
      </c>
      <c r="K60" s="37" t="s">
        <v>75</v>
      </c>
      <c r="L60" s="4">
        <f t="shared" ca="1" si="7"/>
        <v>0</v>
      </c>
      <c r="M60" s="65">
        <f t="shared" ca="1" si="8"/>
        <v>-3674</v>
      </c>
      <c r="N60" s="4">
        <f t="shared" ca="1" si="9"/>
        <v>0</v>
      </c>
    </row>
    <row r="61" spans="1:14" x14ac:dyDescent="0.25">
      <c r="A61" s="15" t="s">
        <v>76</v>
      </c>
      <c r="B61" s="71">
        <f ca="1">'[1]6 - Income &amp; Expenditure'!F319</f>
        <v>20686.349999999999</v>
      </c>
      <c r="C61" s="71">
        <f ca="1">'[1]6 - Income &amp; Expenditure'!G319</f>
        <v>52602.69</v>
      </c>
      <c r="D61" s="71">
        <f ca="1">'[1]6 - Income &amp; Expenditure'!H319</f>
        <v>34180</v>
      </c>
      <c r="E61" s="71">
        <f ca="1">'[1]6 - Income &amp; Expenditure'!I319</f>
        <v>34363.599999999999</v>
      </c>
      <c r="F61" s="71">
        <f ca="1">'[1]6 - Income &amp; Expenditure'!J319</f>
        <v>34550.872000000003</v>
      </c>
      <c r="G61" s="72">
        <f ca="1">'[1]6 - Income &amp; Expenditure'!K319</f>
        <v>34741.889439999999</v>
      </c>
      <c r="I61" s="37"/>
      <c r="J61" s="64">
        <f t="shared" ca="1" si="6"/>
        <v>1.5428695734143532</v>
      </c>
      <c r="K61" s="37" t="s">
        <v>77</v>
      </c>
      <c r="L61" s="4">
        <f t="shared" ca="1" si="7"/>
        <v>0</v>
      </c>
      <c r="M61" s="65">
        <f t="shared" ca="1" si="8"/>
        <v>-31916.340000000004</v>
      </c>
      <c r="N61" s="4">
        <f t="shared" ca="1" si="9"/>
        <v>0</v>
      </c>
    </row>
    <row r="62" spans="1:14" x14ac:dyDescent="0.25">
      <c r="A62" s="15" t="s">
        <v>78</v>
      </c>
      <c r="B62" s="71">
        <f ca="1">'[1]6 - Income &amp; Expenditure'!F324</f>
        <v>9167.36</v>
      </c>
      <c r="C62" s="71">
        <f ca="1">'[1]6 - Income &amp; Expenditure'!G324</f>
        <v>38300</v>
      </c>
      <c r="D62" s="71">
        <f ca="1">'[1]6 - Income &amp; Expenditure'!H324</f>
        <v>15000</v>
      </c>
      <c r="E62" s="71">
        <f ca="1">'[1]6 - Income &amp; Expenditure'!I324</f>
        <v>5000</v>
      </c>
      <c r="F62" s="71">
        <f ca="1">'[1]6 - Income &amp; Expenditure'!J324</f>
        <v>5000</v>
      </c>
      <c r="G62" s="72">
        <f ca="1">'[1]6 - Income &amp; Expenditure'!K324</f>
        <v>5000</v>
      </c>
      <c r="I62" s="37"/>
      <c r="J62" s="64">
        <f t="shared" ca="1" si="6"/>
        <v>3.1778658196034626</v>
      </c>
      <c r="K62" s="37"/>
      <c r="L62" s="4">
        <f t="shared" ca="1" si="7"/>
        <v>1</v>
      </c>
      <c r="M62" s="65">
        <f t="shared" ca="1" si="8"/>
        <v>-29132.639999999999</v>
      </c>
      <c r="N62" s="4">
        <f t="shared" ca="1" si="9"/>
        <v>0</v>
      </c>
    </row>
    <row r="63" spans="1:14" x14ac:dyDescent="0.25">
      <c r="A63" s="15" t="s">
        <v>79</v>
      </c>
      <c r="B63" s="71">
        <f ca="1">'[1]6 - Income &amp; Expenditure'!F334</f>
        <v>1535</v>
      </c>
      <c r="C63" s="71">
        <f ca="1">'[1]6 - Income &amp; Expenditure'!G334</f>
        <v>3000</v>
      </c>
      <c r="D63" s="71">
        <f ca="1">'[1]6 - Income &amp; Expenditure'!H334</f>
        <v>2250</v>
      </c>
      <c r="E63" s="71">
        <f ca="1">'[1]6 - Income &amp; Expenditure'!I334</f>
        <v>2250</v>
      </c>
      <c r="F63" s="71">
        <f ca="1">'[1]6 - Income &amp; Expenditure'!J334</f>
        <v>2250</v>
      </c>
      <c r="G63" s="72">
        <f ca="1">'[1]6 - Income &amp; Expenditure'!K334</f>
        <v>2250</v>
      </c>
      <c r="I63" s="37"/>
      <c r="J63" s="64">
        <f t="shared" ca="1" si="6"/>
        <v>0.9543973941368078</v>
      </c>
      <c r="K63" s="37" t="s">
        <v>80</v>
      </c>
      <c r="L63" s="4">
        <f t="shared" ca="1" si="7"/>
        <v>0</v>
      </c>
      <c r="M63" s="65">
        <f t="shared" ca="1" si="8"/>
        <v>-1465</v>
      </c>
      <c r="N63" s="4">
        <f t="shared" ca="1" si="9"/>
        <v>0</v>
      </c>
    </row>
    <row r="64" spans="1:14" x14ac:dyDescent="0.25">
      <c r="A64" s="15" t="s">
        <v>81</v>
      </c>
      <c r="B64" s="71">
        <f ca="1">'[1]6 - Income &amp; Expenditure'!F350</f>
        <v>15424.7</v>
      </c>
      <c r="C64" s="71">
        <f ca="1">'[1]6 - Income &amp; Expenditure'!G350</f>
        <v>14854.62</v>
      </c>
      <c r="D64" s="71">
        <f ca="1">'[1]6 - Income &amp; Expenditure'!H350</f>
        <v>14440.6124</v>
      </c>
      <c r="E64" s="71">
        <f ca="1">'[1]6 - Income &amp; Expenditure'!I350</f>
        <v>14684.424648</v>
      </c>
      <c r="F64" s="71">
        <f ca="1">'[1]6 - Income &amp; Expenditure'!J350</f>
        <v>14933.113140959998</v>
      </c>
      <c r="G64" s="72">
        <f ca="1">'[1]6 - Income &amp; Expenditure'!K350</f>
        <v>15186.7754037792</v>
      </c>
      <c r="I64" s="37"/>
      <c r="J64" s="64">
        <f t="shared" ca="1" si="6"/>
        <v>-3.6958903576730824E-2</v>
      </c>
      <c r="K64" s="37"/>
      <c r="L64" s="4">
        <f t="shared" ca="1" si="7"/>
        <v>0</v>
      </c>
      <c r="M64" s="65">
        <f t="shared" ca="1" si="8"/>
        <v>570.07999999999993</v>
      </c>
      <c r="N64" s="4">
        <f t="shared" ca="1" si="9"/>
        <v>0</v>
      </c>
    </row>
    <row r="65" spans="1:14" x14ac:dyDescent="0.25">
      <c r="A65" s="15" t="s">
        <v>82</v>
      </c>
      <c r="B65" s="71">
        <f ca="1">'[1]6 - Income &amp; Expenditure'!F356</f>
        <v>0</v>
      </c>
      <c r="C65" s="71">
        <f ca="1">'[1]6 - Income &amp; Expenditure'!G356</f>
        <v>0</v>
      </c>
      <c r="D65" s="71">
        <f ca="1">'[1]6 - Income &amp; Expenditure'!H356</f>
        <v>0</v>
      </c>
      <c r="E65" s="71">
        <f ca="1">'[1]6 - Income &amp; Expenditure'!I356</f>
        <v>0</v>
      </c>
      <c r="F65" s="71">
        <f ca="1">'[1]6 - Income &amp; Expenditure'!J356</f>
        <v>0</v>
      </c>
      <c r="G65" s="72">
        <f ca="1">'[1]6 - Income &amp; Expenditure'!K356</f>
        <v>0</v>
      </c>
      <c r="I65" s="37"/>
      <c r="J65" s="64">
        <f t="shared" ca="1" si="6"/>
        <v>0</v>
      </c>
      <c r="K65" s="37"/>
      <c r="L65" s="4">
        <f t="shared" ca="1" si="7"/>
        <v>0</v>
      </c>
      <c r="M65" s="65">
        <f t="shared" ca="1" si="8"/>
        <v>0</v>
      </c>
      <c r="N65" s="4">
        <f t="shared" ca="1" si="9"/>
        <v>0</v>
      </c>
    </row>
    <row r="66" spans="1:14" x14ac:dyDescent="0.25">
      <c r="A66" s="15" t="s">
        <v>83</v>
      </c>
      <c r="B66" s="71">
        <f ca="1">'[1]6 - Income &amp; Expenditure'!F361</f>
        <v>0</v>
      </c>
      <c r="C66" s="71">
        <f ca="1">'[1]6 - Income &amp; Expenditure'!G361</f>
        <v>0</v>
      </c>
      <c r="D66" s="71">
        <f ca="1">'[1]6 - Income &amp; Expenditure'!H361</f>
        <v>0</v>
      </c>
      <c r="E66" s="71">
        <f ca="1">'[1]6 - Income &amp; Expenditure'!I361</f>
        <v>0</v>
      </c>
      <c r="F66" s="71">
        <f ca="1">'[1]6 - Income &amp; Expenditure'!J361</f>
        <v>0</v>
      </c>
      <c r="G66" s="72">
        <f ca="1">'[1]6 - Income &amp; Expenditure'!K361</f>
        <v>0</v>
      </c>
      <c r="I66" s="37"/>
      <c r="J66" s="64">
        <f t="shared" ca="1" si="6"/>
        <v>0</v>
      </c>
      <c r="K66" s="37"/>
      <c r="L66" s="4">
        <f t="shared" ca="1" si="7"/>
        <v>0</v>
      </c>
      <c r="M66" s="65">
        <f t="shared" ca="1" si="8"/>
        <v>0</v>
      </c>
      <c r="N66" s="4">
        <f t="shared" ca="1" si="9"/>
        <v>0</v>
      </c>
    </row>
    <row r="67" spans="1:14" x14ac:dyDescent="0.25">
      <c r="A67" s="15" t="s">
        <v>84</v>
      </c>
      <c r="B67" s="71">
        <f ca="1">'[1]6 - Income &amp; Expenditure'!F367</f>
        <v>0</v>
      </c>
      <c r="C67" s="71">
        <f ca="1">'[1]6 - Income &amp; Expenditure'!G367</f>
        <v>0</v>
      </c>
      <c r="D67" s="71">
        <f ca="1">'[1]6 - Income &amp; Expenditure'!H367</f>
        <v>0</v>
      </c>
      <c r="E67" s="71">
        <f ca="1">'[1]6 - Income &amp; Expenditure'!I367</f>
        <v>0</v>
      </c>
      <c r="F67" s="71">
        <f ca="1">'[1]6 - Income &amp; Expenditure'!J367</f>
        <v>0</v>
      </c>
      <c r="G67" s="72">
        <f ca="1">'[1]6 - Income &amp; Expenditure'!K367</f>
        <v>0</v>
      </c>
      <c r="I67" s="37"/>
      <c r="J67" s="64">
        <f t="shared" ca="1" si="6"/>
        <v>0</v>
      </c>
      <c r="K67" s="37"/>
      <c r="L67" s="4">
        <f t="shared" ca="1" si="7"/>
        <v>0</v>
      </c>
      <c r="M67" s="65">
        <f t="shared" ca="1" si="8"/>
        <v>0</v>
      </c>
      <c r="N67" s="4">
        <f t="shared" ca="1" si="9"/>
        <v>0</v>
      </c>
    </row>
    <row r="68" spans="1:14" x14ac:dyDescent="0.25">
      <c r="A68" s="66" t="s">
        <v>85</v>
      </c>
      <c r="B68" s="74">
        <f t="shared" ref="B68:G68" ca="1" si="10">SUM(B37:B67)</f>
        <v>1363385.1600000001</v>
      </c>
      <c r="C68" s="75">
        <f t="shared" ca="1" si="10"/>
        <v>1513972.8769999999</v>
      </c>
      <c r="D68" s="74">
        <f t="shared" ca="1" si="10"/>
        <v>1460147.0012567062</v>
      </c>
      <c r="E68" s="74">
        <f t="shared" ca="1" si="10"/>
        <v>1512692.3613311534</v>
      </c>
      <c r="F68" s="74">
        <f t="shared" ca="1" si="10"/>
        <v>1527198.9717833577</v>
      </c>
      <c r="G68" s="76">
        <f t="shared" ca="1" si="10"/>
        <v>1516382.4548542895</v>
      </c>
      <c r="I68" s="37"/>
    </row>
    <row r="69" spans="1:14" x14ac:dyDescent="0.25">
      <c r="A69" s="15"/>
      <c r="B69" s="77"/>
      <c r="C69" s="77"/>
      <c r="D69" s="77"/>
      <c r="E69" s="77"/>
      <c r="F69" s="77"/>
      <c r="G69" s="78"/>
      <c r="I69" s="37"/>
      <c r="L69" s="4">
        <f ca="1">SUM(L21:L32,L37:L67)</f>
        <v>3</v>
      </c>
      <c r="N69" s="4">
        <f ca="1">SUM(N21:N32,N37:N67)</f>
        <v>2</v>
      </c>
    </row>
    <row r="70" spans="1:14" x14ac:dyDescent="0.25">
      <c r="A70" s="15" t="s">
        <v>86</v>
      </c>
      <c r="B70" s="79">
        <f t="shared" ref="B70:G70" ca="1" si="11">B68+B33</f>
        <v>1196000.1100000001</v>
      </c>
      <c r="C70" s="79">
        <f t="shared" ca="1" si="11"/>
        <v>1359874.6569999999</v>
      </c>
      <c r="D70" s="79">
        <f t="shared" ca="1" si="11"/>
        <v>1356950.9312567061</v>
      </c>
      <c r="E70" s="79">
        <f t="shared" ca="1" si="11"/>
        <v>1433439.9413311535</v>
      </c>
      <c r="F70" s="79">
        <f t="shared" ca="1" si="11"/>
        <v>1470173.9397833575</v>
      </c>
      <c r="G70" s="80">
        <f t="shared" ca="1" si="11"/>
        <v>1476307.3254142895</v>
      </c>
      <c r="I70" s="37"/>
    </row>
    <row r="71" spans="1:14" x14ac:dyDescent="0.25">
      <c r="A71" s="15"/>
      <c r="B71" s="62"/>
      <c r="C71" s="77"/>
      <c r="D71" s="77"/>
      <c r="E71" s="77"/>
      <c r="F71" s="77"/>
      <c r="G71" s="78"/>
      <c r="I71" s="37"/>
    </row>
    <row r="72" spans="1:14" ht="13.8" thickBot="1" x14ac:dyDescent="0.3">
      <c r="A72" s="21" t="s">
        <v>87</v>
      </c>
      <c r="B72" s="81">
        <f t="shared" ref="B72:G72" ca="1" si="12">-(B15-B70)</f>
        <v>-33171.889999999898</v>
      </c>
      <c r="C72" s="82">
        <f t="shared" ca="1" si="12"/>
        <v>27810.65699999989</v>
      </c>
      <c r="D72" s="81">
        <f t="shared" ca="1" si="12"/>
        <v>22805.206305407453</v>
      </c>
      <c r="E72" s="81">
        <f t="shared" ca="1" si="12"/>
        <v>80157.304658263922</v>
      </c>
      <c r="F72" s="81">
        <f t="shared" ca="1" si="12"/>
        <v>101489.00870222459</v>
      </c>
      <c r="G72" s="83">
        <f t="shared" ca="1" si="12"/>
        <v>103948.5324557526</v>
      </c>
      <c r="H72" s="4" t="s">
        <v>16</v>
      </c>
      <c r="I72" s="37"/>
    </row>
    <row r="73" spans="1:14" x14ac:dyDescent="0.25">
      <c r="A73" s="15"/>
      <c r="B73" s="42"/>
      <c r="C73" s="43"/>
      <c r="D73" s="43"/>
      <c r="E73" s="43"/>
      <c r="F73" s="43"/>
      <c r="G73" s="44"/>
      <c r="I73" s="37"/>
    </row>
    <row r="74" spans="1:14" ht="13.8" thickBot="1" x14ac:dyDescent="0.3">
      <c r="A74" s="31" t="s">
        <v>88</v>
      </c>
      <c r="B74" s="81">
        <f t="shared" ref="B74:G74" ca="1" si="13">-(B17-B70)</f>
        <v>-71382.889999999898</v>
      </c>
      <c r="C74" s="82">
        <f t="shared" ca="1" si="13"/>
        <v>-43572.233000000007</v>
      </c>
      <c r="D74" s="81">
        <f t="shared" ca="1" si="13"/>
        <v>-20767.026694592554</v>
      </c>
      <c r="E74" s="81">
        <f t="shared" ca="1" si="13"/>
        <v>59390.277963671368</v>
      </c>
      <c r="F74" s="81">
        <f t="shared" ca="1" si="13"/>
        <v>160879.28666589595</v>
      </c>
      <c r="G74" s="83">
        <f t="shared" ca="1" si="13"/>
        <v>264827.81912164856</v>
      </c>
      <c r="H74" s="4" t="s">
        <v>16</v>
      </c>
      <c r="I74" s="37"/>
    </row>
    <row r="75" spans="1:14" x14ac:dyDescent="0.25">
      <c r="A75" s="84" t="s">
        <v>89</v>
      </c>
      <c r="B75" s="39"/>
      <c r="C75" s="85">
        <f ca="1">-SUM('[1]3b - Schools Block'!C28-'[1]6 - Income &amp; Expenditure'!G374-'[1]6 - Income &amp; Expenditure'!G385)*8%</f>
        <v>-110828.24560000001</v>
      </c>
      <c r="D75" s="85">
        <f ca="1">-SUM('[1]3b - Schools Block'!D28-'[1]6 - Income &amp; Expenditure'!H374-'[1]6 - Income &amp; Expenditure'!H385)*8%</f>
        <v>-111452.3035961039</v>
      </c>
      <c r="E75" s="85">
        <f ca="1">-SUM('[1]3b - Schools Block'!E28-'[1]6 - Income &amp; Expenditure'!I374-'[1]6 - Income &amp; Expenditure'!I385)*8%</f>
        <v>-112365.71653383118</v>
      </c>
      <c r="F75" s="85">
        <f ca="1">-SUM('[1]3b - Schools Block'!F28-'[1]6 - Income &amp; Expenditure'!J374-'[1]6 - Income &amp; Expenditure'!J385)*8%</f>
        <v>-111791.28728649064</v>
      </c>
      <c r="G75" s="86">
        <f ca="1">-SUM('[1]3b - Schools Block'!G28-'[1]6 - Income &amp; Expenditure'!K374-'[1]6 - Income &amp; Expenditure'!K385)*8%</f>
        <v>-110699.40743668296</v>
      </c>
      <c r="I75" s="37"/>
    </row>
    <row r="76" spans="1:14" ht="13.8" thickBot="1" x14ac:dyDescent="0.3">
      <c r="A76" s="87" t="s">
        <v>90</v>
      </c>
      <c r="B76" s="22"/>
      <c r="C76" s="88">
        <f ca="1">-SUM('[1]3b - Schools Block'!C28-'[1]6 - Income &amp; Expenditure'!G374-'[1]6 - Income &amp; Expenditure'!G379-'[1]6 - Income &amp; Expenditure'!G385)*5%</f>
        <v>-69267.6535</v>
      </c>
      <c r="D76" s="88">
        <f ca="1">-SUM('[1]3b - Schools Block'!D28-'[1]6 - Income &amp; Expenditure'!H374-'[1]6 - Income &amp; Expenditure'!H379-'[1]6 - Income &amp; Expenditure'!H385)*5%</f>
        <v>-69657.689747564946</v>
      </c>
      <c r="E76" s="88">
        <f ca="1">-SUM('[1]3b - Schools Block'!E28-'[1]6 - Income &amp; Expenditure'!I374-'[1]6 - Income &amp; Expenditure'!I379-'[1]6 - Income &amp; Expenditure'!I385)*5%</f>
        <v>-70228.572833644488</v>
      </c>
      <c r="F76" s="88">
        <f ca="1">-SUM('[1]3b - Schools Block'!F28-'[1]6 - Income &amp; Expenditure'!J374-'[1]6 - Income &amp; Expenditure'!J379-'[1]6 - Income &amp; Expenditure'!J385)*5%</f>
        <v>-69869.554554056653</v>
      </c>
      <c r="G76" s="89">
        <f ca="1">-SUM('[1]3b - Schools Block'!G28-'[1]6 - Income &amp; Expenditure'!K374-'[1]6 - Income &amp; Expenditure'!K379-'[1]6 - Income &amp; Expenditure'!K385)*5%</f>
        <v>-69187.129647926849</v>
      </c>
      <c r="I76" s="37"/>
    </row>
    <row r="77" spans="1:14" ht="13.8" thickBot="1" x14ac:dyDescent="0.3">
      <c r="C77" s="90"/>
      <c r="I77" s="37"/>
    </row>
    <row r="78" spans="1:14" x14ac:dyDescent="0.25">
      <c r="A78" s="38" t="s">
        <v>91</v>
      </c>
      <c r="B78" s="91" t="s">
        <v>13</v>
      </c>
      <c r="C78" s="91" t="s">
        <v>13</v>
      </c>
      <c r="D78" s="91" t="s">
        <v>13</v>
      </c>
      <c r="E78" s="91" t="s">
        <v>13</v>
      </c>
      <c r="F78" s="91" t="s">
        <v>13</v>
      </c>
      <c r="G78" s="92" t="s">
        <v>13</v>
      </c>
      <c r="I78" s="37"/>
    </row>
    <row r="79" spans="1:14" x14ac:dyDescent="0.25">
      <c r="A79" s="93"/>
      <c r="B79" s="94"/>
      <c r="C79" s="62"/>
      <c r="D79" s="62"/>
      <c r="E79" s="62"/>
      <c r="F79" s="62"/>
      <c r="G79" s="63"/>
      <c r="I79" s="37"/>
    </row>
    <row r="80" spans="1:14" x14ac:dyDescent="0.25">
      <c r="A80" s="95" t="s">
        <v>20</v>
      </c>
      <c r="B80" s="96"/>
      <c r="C80" s="62"/>
      <c r="D80" s="62"/>
      <c r="E80" s="62"/>
      <c r="F80" s="62"/>
      <c r="G80" s="63"/>
      <c r="I80" s="37"/>
    </row>
    <row r="81" spans="1:9" x14ac:dyDescent="0.25">
      <c r="A81" s="97" t="s">
        <v>92</v>
      </c>
      <c r="B81" s="62">
        <f>'[1]7 - Pupil Premium FSM'!J13</f>
        <v>-3183</v>
      </c>
      <c r="C81" s="62">
        <f ca="1">B89</f>
        <v>-4235.160000000018</v>
      </c>
      <c r="D81" s="62">
        <f ca="1">C89</f>
        <v>-9322.210000000021</v>
      </c>
      <c r="E81" s="62">
        <f ca="1">D89</f>
        <v>-13216.229381601224</v>
      </c>
      <c r="F81" s="62">
        <f ca="1">E89</f>
        <v>-16640.655554801386</v>
      </c>
      <c r="G81" s="63">
        <f ca="1">F89</f>
        <v>-17962.524075963665</v>
      </c>
      <c r="I81" s="37"/>
    </row>
    <row r="82" spans="1:9" x14ac:dyDescent="0.25">
      <c r="A82" s="97" t="s">
        <v>93</v>
      </c>
      <c r="B82" s="47">
        <f>'[1]7 - Pupil Premium FSM'!J14</f>
        <v>-106255</v>
      </c>
      <c r="C82" s="47">
        <f>'[1]7 - Pupil Premium FSM'!K14</f>
        <v>-99530</v>
      </c>
      <c r="D82" s="47">
        <f>'[1]7 - Pupil Premium FSM'!L14</f>
        <v>-102220</v>
      </c>
      <c r="E82" s="47">
        <f>'[1]7 - Pupil Premium FSM'!M14</f>
        <v>-102220</v>
      </c>
      <c r="F82" s="47">
        <f>'[1]7 - Pupil Premium FSM'!N14</f>
        <v>-102220</v>
      </c>
      <c r="G82" s="48">
        <f>'[1]7 - Pupil Premium FSM'!O14</f>
        <v>-102220</v>
      </c>
      <c r="I82" s="37"/>
    </row>
    <row r="83" spans="1:9" x14ac:dyDescent="0.25">
      <c r="A83" s="97" t="s">
        <v>94</v>
      </c>
      <c r="B83" s="98">
        <f t="shared" ref="B83:G83" si="14">SUM(B81:B82)</f>
        <v>-109438</v>
      </c>
      <c r="C83" s="98">
        <f t="shared" ca="1" si="14"/>
        <v>-103765.16000000002</v>
      </c>
      <c r="D83" s="98">
        <f t="shared" ca="1" si="14"/>
        <v>-111542.21000000002</v>
      </c>
      <c r="E83" s="98">
        <f t="shared" ca="1" si="14"/>
        <v>-115436.22938160122</v>
      </c>
      <c r="F83" s="98">
        <f t="shared" ca="1" si="14"/>
        <v>-118860.65555480139</v>
      </c>
      <c r="G83" s="99">
        <f t="shared" ca="1" si="14"/>
        <v>-120182.52407596367</v>
      </c>
      <c r="I83" s="37"/>
    </row>
    <row r="84" spans="1:9" x14ac:dyDescent="0.25">
      <c r="A84" s="97"/>
      <c r="B84" s="100"/>
      <c r="C84" s="100"/>
      <c r="D84" s="100"/>
      <c r="E84" s="100"/>
      <c r="F84" s="100"/>
      <c r="G84" s="101"/>
      <c r="H84" s="37"/>
      <c r="I84" s="37"/>
    </row>
    <row r="85" spans="1:9" x14ac:dyDescent="0.25">
      <c r="A85" s="95" t="s">
        <v>42</v>
      </c>
      <c r="B85" s="100"/>
      <c r="C85" s="100"/>
      <c r="D85" s="100"/>
      <c r="E85" s="100"/>
      <c r="F85" s="100"/>
      <c r="G85" s="101"/>
      <c r="H85" s="37"/>
      <c r="I85" s="37"/>
    </row>
    <row r="86" spans="1:9" x14ac:dyDescent="0.25">
      <c r="A86" s="97" t="s">
        <v>93</v>
      </c>
      <c r="B86" s="47">
        <f ca="1">'[1]7 - Pupil Premium FSM'!J206</f>
        <v>105202.83999999998</v>
      </c>
      <c r="C86" s="47">
        <f ca="1">'[1]7 - Pupil Premium FSM'!K206</f>
        <v>94442.95</v>
      </c>
      <c r="D86" s="47">
        <f ca="1">'[1]7 - Pupil Premium FSM'!L206</f>
        <v>98325.980618398797</v>
      </c>
      <c r="E86" s="47">
        <f ca="1">'[1]7 - Pupil Premium FSM'!M206</f>
        <v>98795.573826799839</v>
      </c>
      <c r="F86" s="47">
        <f ca="1">'[1]7 - Pupil Premium FSM'!N206</f>
        <v>100898.13147883772</v>
      </c>
      <c r="G86" s="48">
        <f ca="1">'[1]7 - Pupil Premium FSM'!O206</f>
        <v>101907.56799642608</v>
      </c>
      <c r="H86" s="37"/>
      <c r="I86" s="37"/>
    </row>
    <row r="87" spans="1:9" x14ac:dyDescent="0.25">
      <c r="A87" s="97" t="s">
        <v>95</v>
      </c>
      <c r="B87" s="47">
        <f ca="1">'[1]7 - Pupil Premium FSM'!J209</f>
        <v>0</v>
      </c>
      <c r="C87" s="47">
        <f ca="1">'[1]7 - Pupil Premium FSM'!K209</f>
        <v>0</v>
      </c>
      <c r="D87" s="47">
        <f ca="1">'[1]7 - Pupil Premium FSM'!L209</f>
        <v>0</v>
      </c>
      <c r="E87" s="47">
        <f ca="1">'[1]7 - Pupil Premium FSM'!M209</f>
        <v>0</v>
      </c>
      <c r="F87" s="47">
        <f ca="1">'[1]7 - Pupil Premium FSM'!N209</f>
        <v>0</v>
      </c>
      <c r="G87" s="48">
        <f ca="1">'[1]7 - Pupil Premium FSM'!O209</f>
        <v>0</v>
      </c>
      <c r="H87" s="37"/>
      <c r="I87" s="37"/>
    </row>
    <row r="88" spans="1:9" x14ac:dyDescent="0.25">
      <c r="A88" s="97"/>
      <c r="B88" s="47"/>
      <c r="C88" s="47"/>
      <c r="D88" s="47"/>
      <c r="E88" s="47"/>
      <c r="F88" s="47"/>
      <c r="G88" s="48"/>
      <c r="H88" s="37"/>
      <c r="I88" s="37"/>
    </row>
    <row r="89" spans="1:9" ht="13.8" thickBot="1" x14ac:dyDescent="0.3">
      <c r="A89" s="102" t="s">
        <v>96</v>
      </c>
      <c r="B89" s="81">
        <f ca="1">'[1]7 - Pupil Premium FSM'!J210</f>
        <v>-4235.160000000018</v>
      </c>
      <c r="C89" s="82">
        <f ca="1">'[1]7 - Pupil Premium FSM'!K210</f>
        <v>-9322.210000000021</v>
      </c>
      <c r="D89" s="81">
        <f ca="1">'[1]7 - Pupil Premium FSM'!L210</f>
        <v>-13216.229381601224</v>
      </c>
      <c r="E89" s="81">
        <f ca="1">'[1]7 - Pupil Premium FSM'!M210</f>
        <v>-16640.655554801386</v>
      </c>
      <c r="F89" s="81">
        <f ca="1">'[1]7 - Pupil Premium FSM'!N210</f>
        <v>-17962.524075963665</v>
      </c>
      <c r="G89" s="83">
        <f ca="1">'[1]7 - Pupil Premium FSM'!O210</f>
        <v>-18274.956079537587</v>
      </c>
      <c r="H89" s="37" t="s">
        <v>16</v>
      </c>
      <c r="I89" s="37"/>
    </row>
    <row r="90" spans="1:9" ht="13.8" thickBot="1" x14ac:dyDescent="0.3">
      <c r="A90" s="103"/>
      <c r="B90" s="104"/>
      <c r="C90" s="104"/>
      <c r="D90" s="104"/>
      <c r="E90" s="104"/>
      <c r="F90" s="104"/>
      <c r="G90" s="104"/>
      <c r="H90" s="37"/>
      <c r="I90" s="37"/>
    </row>
    <row r="91" spans="1:9" x14ac:dyDescent="0.25">
      <c r="A91" s="38" t="s">
        <v>97</v>
      </c>
      <c r="B91" s="91" t="s">
        <v>13</v>
      </c>
      <c r="C91" s="91" t="s">
        <v>13</v>
      </c>
      <c r="D91" s="91" t="s">
        <v>13</v>
      </c>
      <c r="E91" s="91" t="s">
        <v>13</v>
      </c>
      <c r="F91" s="91" t="s">
        <v>13</v>
      </c>
      <c r="G91" s="92" t="s">
        <v>13</v>
      </c>
      <c r="H91" s="37"/>
      <c r="I91" s="37"/>
    </row>
    <row r="92" spans="1:9" x14ac:dyDescent="0.25">
      <c r="A92" s="93"/>
      <c r="B92" s="94"/>
      <c r="C92" s="62"/>
      <c r="D92" s="62"/>
      <c r="E92" s="62"/>
      <c r="F92" s="62"/>
      <c r="G92" s="63"/>
      <c r="I92" s="37"/>
    </row>
    <row r="93" spans="1:9" x14ac:dyDescent="0.25">
      <c r="A93" s="95" t="s">
        <v>20</v>
      </c>
      <c r="B93" s="96"/>
      <c r="C93" s="62"/>
      <c r="D93" s="62"/>
      <c r="E93" s="62"/>
      <c r="F93" s="62"/>
      <c r="G93" s="63"/>
      <c r="H93" s="37"/>
      <c r="I93" s="37"/>
    </row>
    <row r="94" spans="1:9" x14ac:dyDescent="0.25">
      <c r="A94" s="97" t="s">
        <v>92</v>
      </c>
      <c r="B94" s="62">
        <f>'[1]7a - Pupil Premium Service'!J11</f>
        <v>-419</v>
      </c>
      <c r="C94" s="62">
        <f ca="1">B102</f>
        <v>-729</v>
      </c>
      <c r="D94" s="62">
        <f ca="1">C102</f>
        <v>-39</v>
      </c>
      <c r="E94" s="62">
        <f ca="1">D102</f>
        <v>-349</v>
      </c>
      <c r="F94" s="62">
        <f ca="1">E102</f>
        <v>-659</v>
      </c>
      <c r="G94" s="63">
        <f ca="1">F102</f>
        <v>-659</v>
      </c>
      <c r="I94" s="37"/>
    </row>
    <row r="95" spans="1:9" x14ac:dyDescent="0.25">
      <c r="A95" s="97" t="s">
        <v>98</v>
      </c>
      <c r="B95" s="47">
        <f>'[1]7a - Pupil Premium Service'!J12</f>
        <v>-310</v>
      </c>
      <c r="C95" s="47">
        <f>'[1]7a - Pupil Premium Service'!K12</f>
        <v>-310</v>
      </c>
      <c r="D95" s="47">
        <f>'[1]7a - Pupil Premium Service'!L12</f>
        <v>-310</v>
      </c>
      <c r="E95" s="47">
        <f>'[1]7a - Pupil Premium Service'!M12</f>
        <v>-310</v>
      </c>
      <c r="F95" s="47">
        <f>'[1]7a - Pupil Premium Service'!N12</f>
        <v>0</v>
      </c>
      <c r="G95" s="48">
        <f>'[1]7a - Pupil Premium Service'!O12</f>
        <v>0</v>
      </c>
      <c r="I95" s="37"/>
    </row>
    <row r="96" spans="1:9" x14ac:dyDescent="0.25">
      <c r="A96" s="97" t="s">
        <v>99</v>
      </c>
      <c r="B96" s="98">
        <f t="shared" ref="B96:G96" si="15">SUM(B94:B95)</f>
        <v>-729</v>
      </c>
      <c r="C96" s="98">
        <f t="shared" ca="1" si="15"/>
        <v>-1039</v>
      </c>
      <c r="D96" s="98">
        <f t="shared" ca="1" si="15"/>
        <v>-349</v>
      </c>
      <c r="E96" s="98">
        <f t="shared" ca="1" si="15"/>
        <v>-659</v>
      </c>
      <c r="F96" s="98">
        <f t="shared" ca="1" si="15"/>
        <v>-659</v>
      </c>
      <c r="G96" s="99">
        <f t="shared" ca="1" si="15"/>
        <v>-659</v>
      </c>
      <c r="I96" s="37"/>
    </row>
    <row r="97" spans="1:9" x14ac:dyDescent="0.25">
      <c r="A97" s="97"/>
      <c r="B97" s="100"/>
      <c r="C97" s="100"/>
      <c r="D97" s="100"/>
      <c r="E97" s="100"/>
      <c r="F97" s="100"/>
      <c r="G97" s="101"/>
      <c r="H97" s="37"/>
      <c r="I97" s="37"/>
    </row>
    <row r="98" spans="1:9" x14ac:dyDescent="0.25">
      <c r="A98" s="95" t="s">
        <v>42</v>
      </c>
      <c r="B98" s="100"/>
      <c r="C98" s="100"/>
      <c r="D98" s="100"/>
      <c r="E98" s="100"/>
      <c r="F98" s="100"/>
      <c r="G98" s="101"/>
      <c r="H98" s="37"/>
      <c r="I98" s="37"/>
    </row>
    <row r="99" spans="1:9" x14ac:dyDescent="0.25">
      <c r="A99" s="97" t="s">
        <v>98</v>
      </c>
      <c r="B99" s="47">
        <f ca="1">'[1]7a - Pupil Premium Service'!J197</f>
        <v>0</v>
      </c>
      <c r="C99" s="47">
        <f ca="1">'[1]7a - Pupil Premium Service'!K197</f>
        <v>1000</v>
      </c>
      <c r="D99" s="47">
        <f ca="1">'[1]7a - Pupil Premium Service'!L197</f>
        <v>0</v>
      </c>
      <c r="E99" s="47">
        <f ca="1">'[1]7a - Pupil Premium Service'!M197</f>
        <v>0</v>
      </c>
      <c r="F99" s="47">
        <f ca="1">'[1]7a - Pupil Premium Service'!N197</f>
        <v>0</v>
      </c>
      <c r="G99" s="48">
        <f ca="1">'[1]7a - Pupil Premium Service'!O197</f>
        <v>0</v>
      </c>
      <c r="H99" s="37"/>
      <c r="I99" s="37"/>
    </row>
    <row r="100" spans="1:9" x14ac:dyDescent="0.25">
      <c r="A100" s="97" t="s">
        <v>95</v>
      </c>
      <c r="B100" s="47">
        <f ca="1">'[1]7a - Pupil Premium Service'!J200</f>
        <v>0</v>
      </c>
      <c r="C100" s="47">
        <f ca="1">'[1]7a - Pupil Premium Service'!K200</f>
        <v>0</v>
      </c>
      <c r="D100" s="47">
        <f ca="1">'[1]7a - Pupil Premium Service'!L200</f>
        <v>0</v>
      </c>
      <c r="E100" s="47">
        <f ca="1">'[1]7a - Pupil Premium Service'!M200</f>
        <v>0</v>
      </c>
      <c r="F100" s="47">
        <f ca="1">'[1]7a - Pupil Premium Service'!N200</f>
        <v>0</v>
      </c>
      <c r="G100" s="48">
        <f ca="1">'[1]7a - Pupil Premium Service'!O200</f>
        <v>0</v>
      </c>
      <c r="H100" s="37"/>
      <c r="I100" s="37"/>
    </row>
    <row r="101" spans="1:9" x14ac:dyDescent="0.25">
      <c r="A101" s="97"/>
      <c r="B101" s="47"/>
      <c r="C101" s="47"/>
      <c r="D101" s="47"/>
      <c r="E101" s="47"/>
      <c r="F101" s="47"/>
      <c r="G101" s="48"/>
      <c r="H101" s="37"/>
      <c r="I101" s="37"/>
    </row>
    <row r="102" spans="1:9" ht="13.8" thickBot="1" x14ac:dyDescent="0.3">
      <c r="A102" s="102" t="s">
        <v>96</v>
      </c>
      <c r="B102" s="81">
        <f ca="1">'[1]7a - Pupil Premium Service'!J201</f>
        <v>-729</v>
      </c>
      <c r="C102" s="82">
        <f ca="1">'[1]7a - Pupil Premium Service'!K201</f>
        <v>-39</v>
      </c>
      <c r="D102" s="81">
        <f ca="1">'[1]7a - Pupil Premium Service'!L201</f>
        <v>-349</v>
      </c>
      <c r="E102" s="81">
        <f ca="1">'[1]7a - Pupil Premium Service'!M201</f>
        <v>-659</v>
      </c>
      <c r="F102" s="81">
        <f ca="1">'[1]7a - Pupil Premium Service'!N201</f>
        <v>-659</v>
      </c>
      <c r="G102" s="83">
        <f ca="1">'[1]7a - Pupil Premium Service'!O201</f>
        <v>-659</v>
      </c>
      <c r="H102" s="37" t="s">
        <v>16</v>
      </c>
      <c r="I102" s="37"/>
    </row>
    <row r="103" spans="1:9" ht="13.8" thickBot="1" x14ac:dyDescent="0.3">
      <c r="A103" s="97"/>
      <c r="B103" s="104"/>
      <c r="C103" s="105"/>
      <c r="D103" s="104"/>
      <c r="E103" s="104"/>
      <c r="F103" s="104"/>
      <c r="G103" s="104"/>
      <c r="H103" s="37"/>
      <c r="I103" s="37"/>
    </row>
    <row r="104" spans="1:9" x14ac:dyDescent="0.25">
      <c r="A104" s="38" t="s">
        <v>100</v>
      </c>
      <c r="B104" s="91" t="s">
        <v>13</v>
      </c>
      <c r="C104" s="91" t="s">
        <v>13</v>
      </c>
      <c r="D104" s="91" t="s">
        <v>13</v>
      </c>
      <c r="E104" s="91" t="s">
        <v>13</v>
      </c>
      <c r="F104" s="91" t="s">
        <v>13</v>
      </c>
      <c r="G104" s="92" t="s">
        <v>13</v>
      </c>
      <c r="H104" s="37"/>
      <c r="I104" s="37"/>
    </row>
    <row r="105" spans="1:9" x14ac:dyDescent="0.25">
      <c r="A105" s="93"/>
      <c r="B105" s="94"/>
      <c r="C105" s="62"/>
      <c r="D105" s="62"/>
      <c r="E105" s="62"/>
      <c r="F105" s="62"/>
      <c r="G105" s="63"/>
      <c r="I105" s="37"/>
    </row>
    <row r="106" spans="1:9" x14ac:dyDescent="0.25">
      <c r="A106" s="95" t="s">
        <v>20</v>
      </c>
      <c r="B106" s="96"/>
      <c r="C106" s="62"/>
      <c r="D106" s="62"/>
      <c r="E106" s="62"/>
      <c r="F106" s="62"/>
      <c r="G106" s="63"/>
      <c r="H106" s="37"/>
      <c r="I106" s="37"/>
    </row>
    <row r="107" spans="1:9" x14ac:dyDescent="0.25">
      <c r="A107" s="97" t="s">
        <v>92</v>
      </c>
      <c r="B107" s="62">
        <f>'[1]7b - Pupil Premium LAC'!J11</f>
        <v>0</v>
      </c>
      <c r="C107" s="62">
        <f ca="1">B117</f>
        <v>-4459.71</v>
      </c>
      <c r="D107" s="62">
        <f ca="1">C117</f>
        <v>-2683.7099999999991</v>
      </c>
      <c r="E107" s="62">
        <f ca="1">D117</f>
        <v>-23.709999999999127</v>
      </c>
      <c r="F107" s="62">
        <f ca="1">E117</f>
        <v>-1723.7099999999991</v>
      </c>
      <c r="G107" s="63">
        <f ca="1">F117</f>
        <v>-2423.7099999999991</v>
      </c>
      <c r="I107" s="37"/>
    </row>
    <row r="108" spans="1:9" x14ac:dyDescent="0.25">
      <c r="A108" s="97" t="s">
        <v>101</v>
      </c>
      <c r="B108" s="47">
        <f>'[1]7b - Pupil Premium LAC'!J12</f>
        <v>-2000</v>
      </c>
      <c r="C108" s="47">
        <f>'[1]7b - Pupil Premium LAC'!K12</f>
        <v>-5000</v>
      </c>
      <c r="D108" s="47">
        <f>'[1]7b - Pupil Premium LAC'!L12</f>
        <v>-3000</v>
      </c>
      <c r="E108" s="47">
        <f>'[1]7b - Pupil Premium LAC'!M12</f>
        <v>-3000</v>
      </c>
      <c r="F108" s="47">
        <f>'[1]7b - Pupil Premium LAC'!N12</f>
        <v>-2000</v>
      </c>
      <c r="G108" s="48">
        <f>'[1]7b - Pupil Premium LAC'!O12</f>
        <v>-2000</v>
      </c>
      <c r="I108" s="37"/>
    </row>
    <row r="109" spans="1:9" x14ac:dyDescent="0.25">
      <c r="A109" s="97" t="s">
        <v>102</v>
      </c>
      <c r="B109" s="47">
        <f>'[1]7b - Pupil Premium LAC'!J13</f>
        <v>-3294</v>
      </c>
      <c r="C109" s="47">
        <f>'[1]7b - Pupil Premium LAC'!K13</f>
        <v>-1940</v>
      </c>
      <c r="D109" s="47">
        <f>'[1]7b - Pupil Premium LAC'!L13</f>
        <v>0</v>
      </c>
      <c r="E109" s="47">
        <f>'[1]7b - Pupil Premium LAC'!M13</f>
        <v>0</v>
      </c>
      <c r="F109" s="47">
        <f>'[1]7b - Pupil Premium LAC'!N13</f>
        <v>0</v>
      </c>
      <c r="G109" s="48">
        <f>'[1]7b - Pupil Premium LAC'!O13</f>
        <v>0</v>
      </c>
      <c r="I109" s="37"/>
    </row>
    <row r="110" spans="1:9" x14ac:dyDescent="0.25">
      <c r="A110" s="97" t="s">
        <v>103</v>
      </c>
      <c r="B110" s="47">
        <f ca="1">'[1]7b - Pupil Premium LAC'!J18</f>
        <v>0</v>
      </c>
      <c r="C110" s="47">
        <f ca="1">'[1]7b - Pupil Premium LAC'!K18</f>
        <v>0</v>
      </c>
      <c r="D110" s="47">
        <f ca="1">'[1]7b - Pupil Premium LAC'!L18</f>
        <v>0</v>
      </c>
      <c r="E110" s="47">
        <f ca="1">'[1]7b - Pupil Premium LAC'!M18</f>
        <v>0</v>
      </c>
      <c r="F110" s="47">
        <f ca="1">'[1]7b - Pupil Premium LAC'!N18</f>
        <v>0</v>
      </c>
      <c r="G110" s="48">
        <f ca="1">'[1]7b - Pupil Premium LAC'!O18</f>
        <v>0</v>
      </c>
      <c r="I110" s="37"/>
    </row>
    <row r="111" spans="1:9" x14ac:dyDescent="0.25">
      <c r="A111" s="97" t="s">
        <v>104</v>
      </c>
      <c r="B111" s="98">
        <f t="shared" ref="B111:G111" ca="1" si="16">SUM(B107:B110)</f>
        <v>-5294</v>
      </c>
      <c r="C111" s="98">
        <f t="shared" ca="1" si="16"/>
        <v>-11399.71</v>
      </c>
      <c r="D111" s="98">
        <f t="shared" ca="1" si="16"/>
        <v>-5683.7099999999991</v>
      </c>
      <c r="E111" s="98">
        <f t="shared" ca="1" si="16"/>
        <v>-3023.7099999999991</v>
      </c>
      <c r="F111" s="98">
        <f t="shared" ca="1" si="16"/>
        <v>-3723.7099999999991</v>
      </c>
      <c r="G111" s="99">
        <f t="shared" ca="1" si="16"/>
        <v>-4423.7099999999991</v>
      </c>
      <c r="H111" s="37"/>
      <c r="I111" s="37"/>
    </row>
    <row r="112" spans="1:9" x14ac:dyDescent="0.25">
      <c r="A112" s="97"/>
      <c r="B112" s="100"/>
      <c r="C112" s="100"/>
      <c r="D112" s="100"/>
      <c r="E112" s="100"/>
      <c r="F112" s="100"/>
      <c r="G112" s="101"/>
      <c r="H112" s="37"/>
      <c r="I112" s="37"/>
    </row>
    <row r="113" spans="1:9" x14ac:dyDescent="0.25">
      <c r="A113" s="95" t="s">
        <v>42</v>
      </c>
      <c r="B113" s="100"/>
      <c r="C113" s="100"/>
      <c r="D113" s="100"/>
      <c r="E113" s="100"/>
      <c r="F113" s="100"/>
      <c r="G113" s="101"/>
      <c r="H113" s="37"/>
      <c r="I113" s="37"/>
    </row>
    <row r="114" spans="1:9" x14ac:dyDescent="0.25">
      <c r="A114" s="97" t="s">
        <v>101</v>
      </c>
      <c r="B114" s="47">
        <f ca="1">'[1]7b - Pupil Premium LAC'!J204</f>
        <v>834.29</v>
      </c>
      <c r="C114" s="47">
        <f ca="1">'[1]7b - Pupil Premium LAC'!K204</f>
        <v>8716</v>
      </c>
      <c r="D114" s="47">
        <f ca="1">'[1]7b - Pupil Premium LAC'!L204</f>
        <v>5660</v>
      </c>
      <c r="E114" s="47">
        <f ca="1">'[1]7b - Pupil Premium LAC'!M204</f>
        <v>1300</v>
      </c>
      <c r="F114" s="47">
        <f ca="1">'[1]7b - Pupil Premium LAC'!N204</f>
        <v>1300</v>
      </c>
      <c r="G114" s="63">
        <f ca="1">'[1]7b - Pupil Premium LAC'!O204</f>
        <v>1300</v>
      </c>
      <c r="H114" s="37"/>
      <c r="I114" s="37"/>
    </row>
    <row r="115" spans="1:9" x14ac:dyDescent="0.25">
      <c r="A115" s="97" t="s">
        <v>95</v>
      </c>
      <c r="B115" s="47">
        <f ca="1">'[1]7b - Pupil Premium LAC'!J207</f>
        <v>0</v>
      </c>
      <c r="C115" s="47">
        <f ca="1">'[1]7b - Pupil Premium LAC'!K207</f>
        <v>0</v>
      </c>
      <c r="D115" s="47">
        <f ca="1">'[1]7b - Pupil Premium LAC'!L207</f>
        <v>0</v>
      </c>
      <c r="E115" s="47">
        <f ca="1">'[1]7b - Pupil Premium LAC'!M207</f>
        <v>0</v>
      </c>
      <c r="F115" s="47">
        <f ca="1">'[1]7b - Pupil Premium LAC'!N207</f>
        <v>0</v>
      </c>
      <c r="G115" s="48">
        <f ca="1">'[1]7b - Pupil Premium LAC'!O207</f>
        <v>0</v>
      </c>
      <c r="H115" s="37"/>
      <c r="I115" s="37"/>
    </row>
    <row r="116" spans="1:9" x14ac:dyDescent="0.25">
      <c r="A116" s="97"/>
      <c r="B116" s="47"/>
      <c r="C116" s="47"/>
      <c r="D116" s="47"/>
      <c r="E116" s="47"/>
      <c r="F116" s="47"/>
      <c r="G116" s="48"/>
      <c r="H116" s="37"/>
      <c r="I116" s="37"/>
    </row>
    <row r="117" spans="1:9" ht="13.8" thickBot="1" x14ac:dyDescent="0.3">
      <c r="A117" s="102" t="s">
        <v>96</v>
      </c>
      <c r="B117" s="81">
        <f ca="1">'[1]7b - Pupil Premium LAC'!J208</f>
        <v>-4459.71</v>
      </c>
      <c r="C117" s="82">
        <f ca="1">'[1]7b - Pupil Premium LAC'!K208</f>
        <v>-2683.7099999999991</v>
      </c>
      <c r="D117" s="81">
        <f ca="1">'[1]7b - Pupil Premium LAC'!L208</f>
        <v>-23.709999999999127</v>
      </c>
      <c r="E117" s="81">
        <f ca="1">'[1]7b - Pupil Premium LAC'!M208</f>
        <v>-1723.7099999999991</v>
      </c>
      <c r="F117" s="81">
        <f ca="1">'[1]7b - Pupil Premium LAC'!N208</f>
        <v>-2423.7099999999991</v>
      </c>
      <c r="G117" s="83">
        <f ca="1">'[1]7b - Pupil Premium LAC'!O208</f>
        <v>-3123.7099999999991</v>
      </c>
      <c r="H117" s="37" t="s">
        <v>16</v>
      </c>
      <c r="I117" s="37"/>
    </row>
    <row r="118" spans="1:9" ht="13.8" thickBot="1" x14ac:dyDescent="0.3">
      <c r="A118" s="97"/>
      <c r="B118" s="104"/>
      <c r="C118" s="105"/>
      <c r="D118" s="104"/>
      <c r="E118" s="104"/>
      <c r="F118" s="104"/>
      <c r="G118" s="104"/>
      <c r="H118" s="37"/>
      <c r="I118" s="37"/>
    </row>
    <row r="119" spans="1:9" x14ac:dyDescent="0.25">
      <c r="A119" s="38" t="s">
        <v>105</v>
      </c>
      <c r="B119" s="91" t="s">
        <v>13</v>
      </c>
      <c r="C119" s="91" t="s">
        <v>13</v>
      </c>
      <c r="D119" s="91" t="s">
        <v>13</v>
      </c>
      <c r="E119" s="91" t="s">
        <v>13</v>
      </c>
      <c r="F119" s="91" t="s">
        <v>13</v>
      </c>
      <c r="G119" s="92" t="s">
        <v>13</v>
      </c>
      <c r="H119" s="37"/>
      <c r="I119" s="37"/>
    </row>
    <row r="120" spans="1:9" x14ac:dyDescent="0.25">
      <c r="A120" s="93"/>
      <c r="B120" s="94"/>
      <c r="C120" s="62"/>
      <c r="D120" s="62"/>
      <c r="E120" s="62"/>
      <c r="F120" s="62"/>
      <c r="G120" s="63"/>
      <c r="I120" s="37"/>
    </row>
    <row r="121" spans="1:9" x14ac:dyDescent="0.25">
      <c r="A121" s="95" t="s">
        <v>20</v>
      </c>
      <c r="B121" s="96"/>
      <c r="C121" s="62"/>
      <c r="D121" s="62"/>
      <c r="E121" s="62"/>
      <c r="F121" s="62"/>
      <c r="G121" s="63"/>
      <c r="H121" s="37"/>
      <c r="I121" s="37"/>
    </row>
    <row r="122" spans="1:9" x14ac:dyDescent="0.25">
      <c r="A122" s="97" t="s">
        <v>92</v>
      </c>
      <c r="B122" s="62">
        <f>'[1]7c - Pupil Premium Post LAC'!J11</f>
        <v>-1252</v>
      </c>
      <c r="C122" s="62">
        <f ca="1">B130</f>
        <v>-1875.8100000000004</v>
      </c>
      <c r="D122" s="62">
        <f ca="1">C130</f>
        <v>-5411.81</v>
      </c>
      <c r="E122" s="62">
        <f ca="1">D130</f>
        <v>-2756.8100000000004</v>
      </c>
      <c r="F122" s="62">
        <f ca="1">E130</f>
        <v>-7446.81</v>
      </c>
      <c r="G122" s="63">
        <f ca="1">F130</f>
        <v>-12136.810000000001</v>
      </c>
      <c r="I122" s="37"/>
    </row>
    <row r="123" spans="1:9" x14ac:dyDescent="0.25">
      <c r="A123" s="97" t="s">
        <v>106</v>
      </c>
      <c r="B123" s="47">
        <f>'[1]7c - Pupil Premium Post LAC'!J12</f>
        <v>-7035</v>
      </c>
      <c r="C123" s="47">
        <f>'[1]7c - Pupil Premium Post LAC'!K12</f>
        <v>-4690</v>
      </c>
      <c r="D123" s="47">
        <f>'[1]7c - Pupil Premium Post LAC'!L12</f>
        <v>-2345</v>
      </c>
      <c r="E123" s="47">
        <f>'[1]7c - Pupil Premium Post LAC'!M12</f>
        <v>-4690</v>
      </c>
      <c r="F123" s="47">
        <f>'[1]7c - Pupil Premium Post LAC'!N12</f>
        <v>-4690</v>
      </c>
      <c r="G123" s="48">
        <f>'[1]7c - Pupil Premium Post LAC'!O12</f>
        <v>-4690</v>
      </c>
      <c r="I123" s="37"/>
    </row>
    <row r="124" spans="1:9" x14ac:dyDescent="0.25">
      <c r="A124" s="97" t="s">
        <v>107</v>
      </c>
      <c r="B124" s="98">
        <f t="shared" ref="B124:G124" si="17">SUM(B122:B123)</f>
        <v>-8287</v>
      </c>
      <c r="C124" s="98">
        <f t="shared" ca="1" si="17"/>
        <v>-6565.81</v>
      </c>
      <c r="D124" s="98">
        <f t="shared" ca="1" si="17"/>
        <v>-7756.81</v>
      </c>
      <c r="E124" s="98">
        <f t="shared" ca="1" si="17"/>
        <v>-7446.81</v>
      </c>
      <c r="F124" s="98">
        <f t="shared" ca="1" si="17"/>
        <v>-12136.810000000001</v>
      </c>
      <c r="G124" s="99">
        <f t="shared" ca="1" si="17"/>
        <v>-16826.810000000001</v>
      </c>
      <c r="I124" s="37"/>
    </row>
    <row r="125" spans="1:9" x14ac:dyDescent="0.25">
      <c r="A125" s="97"/>
      <c r="B125" s="100"/>
      <c r="C125" s="100"/>
      <c r="D125" s="100"/>
      <c r="E125" s="100"/>
      <c r="F125" s="100"/>
      <c r="G125" s="101"/>
      <c r="H125" s="37"/>
      <c r="I125" s="37"/>
    </row>
    <row r="126" spans="1:9" x14ac:dyDescent="0.25">
      <c r="A126" s="95" t="s">
        <v>42</v>
      </c>
      <c r="B126" s="100"/>
      <c r="C126" s="100"/>
      <c r="D126" s="100"/>
      <c r="E126" s="100"/>
      <c r="F126" s="100"/>
      <c r="G126" s="101"/>
      <c r="H126" s="37"/>
      <c r="I126" s="37"/>
    </row>
    <row r="127" spans="1:9" x14ac:dyDescent="0.25">
      <c r="A127" s="97" t="s">
        <v>106</v>
      </c>
      <c r="B127" s="47">
        <f ca="1">'[1]7c - Pupil Premium Post LAC'!J198</f>
        <v>6411.19</v>
      </c>
      <c r="C127" s="47">
        <f ca="1">'[1]7c - Pupil Premium Post LAC'!K198</f>
        <v>1154</v>
      </c>
      <c r="D127" s="47">
        <f ca="1">'[1]7c - Pupil Premium Post LAC'!L198</f>
        <v>5000</v>
      </c>
      <c r="E127" s="47">
        <f ca="1">'[1]7c - Pupil Premium Post LAC'!M198</f>
        <v>0</v>
      </c>
      <c r="F127" s="47">
        <f ca="1">'[1]7c - Pupil Premium Post LAC'!N198</f>
        <v>0</v>
      </c>
      <c r="G127" s="48">
        <f ca="1">'[1]7c - Pupil Premium Post LAC'!O198</f>
        <v>0</v>
      </c>
      <c r="H127" s="37"/>
      <c r="I127" s="37"/>
    </row>
    <row r="128" spans="1:9" x14ac:dyDescent="0.25">
      <c r="A128" s="97" t="s">
        <v>95</v>
      </c>
      <c r="B128" s="47">
        <f ca="1">'[1]7c - Pupil Premium Post LAC'!J201</f>
        <v>0</v>
      </c>
      <c r="C128" s="47">
        <f ca="1">'[1]7c - Pupil Premium Post LAC'!K201</f>
        <v>0</v>
      </c>
      <c r="D128" s="47">
        <f ca="1">'[1]7c - Pupil Premium Post LAC'!L201</f>
        <v>0</v>
      </c>
      <c r="E128" s="47">
        <f ca="1">'[1]7c - Pupil Premium Post LAC'!M201</f>
        <v>0</v>
      </c>
      <c r="F128" s="47">
        <f ca="1">'[1]7c - Pupil Premium Post LAC'!N201</f>
        <v>0</v>
      </c>
      <c r="G128" s="48">
        <f ca="1">'[1]7c - Pupil Premium Post LAC'!O201</f>
        <v>0</v>
      </c>
      <c r="H128" s="37"/>
      <c r="I128" s="37"/>
    </row>
    <row r="129" spans="1:9" x14ac:dyDescent="0.25">
      <c r="A129" s="97"/>
      <c r="B129" s="33"/>
      <c r="C129" s="33"/>
      <c r="D129" s="33"/>
      <c r="E129" s="33"/>
      <c r="F129" s="33"/>
      <c r="G129" s="34"/>
      <c r="H129" s="37"/>
      <c r="I129" s="37"/>
    </row>
    <row r="130" spans="1:9" ht="13.8" thickBot="1" x14ac:dyDescent="0.3">
      <c r="A130" s="102" t="s">
        <v>96</v>
      </c>
      <c r="B130" s="81">
        <f ca="1">'[1]7c - Pupil Premium Post LAC'!J202</f>
        <v>-1875.8100000000004</v>
      </c>
      <c r="C130" s="82">
        <f ca="1">'[1]7c - Pupil Premium Post LAC'!K202</f>
        <v>-5411.81</v>
      </c>
      <c r="D130" s="81">
        <f ca="1">'[1]7c - Pupil Premium Post LAC'!L202</f>
        <v>-2756.8100000000004</v>
      </c>
      <c r="E130" s="81">
        <f ca="1">'[1]7c - Pupil Premium Post LAC'!M202</f>
        <v>-7446.81</v>
      </c>
      <c r="F130" s="81">
        <f ca="1">'[1]7c - Pupil Premium Post LAC'!N202</f>
        <v>-12136.810000000001</v>
      </c>
      <c r="G130" s="83">
        <f ca="1">'[1]7c - Pupil Premium Post LAC'!O202</f>
        <v>-16826.810000000001</v>
      </c>
      <c r="H130" s="37" t="s">
        <v>16</v>
      </c>
      <c r="I130" s="37"/>
    </row>
    <row r="131" spans="1:9" ht="13.8" thickBot="1" x14ac:dyDescent="0.3">
      <c r="A131" s="103"/>
      <c r="B131" s="104"/>
      <c r="C131" s="105"/>
      <c r="D131" s="104"/>
      <c r="E131" s="104"/>
      <c r="F131" s="104"/>
      <c r="G131" s="104"/>
      <c r="H131" s="37"/>
      <c r="I131" s="37"/>
    </row>
    <row r="132" spans="1:9" x14ac:dyDescent="0.25">
      <c r="A132" s="38" t="s">
        <v>108</v>
      </c>
      <c r="B132" s="91" t="s">
        <v>13</v>
      </c>
      <c r="C132" s="91" t="s">
        <v>13</v>
      </c>
      <c r="D132" s="91" t="s">
        <v>13</v>
      </c>
      <c r="E132" s="91" t="s">
        <v>13</v>
      </c>
      <c r="F132" s="91" t="s">
        <v>13</v>
      </c>
      <c r="G132" s="92" t="s">
        <v>13</v>
      </c>
      <c r="H132" s="37"/>
      <c r="I132" s="37"/>
    </row>
    <row r="133" spans="1:9" x14ac:dyDescent="0.25">
      <c r="A133" s="93"/>
      <c r="B133" s="94"/>
      <c r="C133" s="62"/>
      <c r="D133" s="62"/>
      <c r="E133" s="62"/>
      <c r="F133" s="62"/>
      <c r="G133" s="63"/>
      <c r="I133" s="37"/>
    </row>
    <row r="134" spans="1:9" x14ac:dyDescent="0.25">
      <c r="A134" s="95" t="s">
        <v>20</v>
      </c>
      <c r="B134" s="96"/>
      <c r="C134" s="62"/>
      <c r="D134" s="62"/>
      <c r="E134" s="62"/>
      <c r="F134" s="62"/>
      <c r="G134" s="63"/>
      <c r="H134" s="37"/>
      <c r="I134" s="37"/>
    </row>
    <row r="135" spans="1:9" x14ac:dyDescent="0.25">
      <c r="A135" s="97" t="s">
        <v>92</v>
      </c>
      <c r="B135" s="62">
        <f>'[1]7d - Pupil Premium EY'!J9</f>
        <v>0</v>
      </c>
      <c r="C135" s="62">
        <f ca="1">B143</f>
        <v>0</v>
      </c>
      <c r="D135" s="62">
        <f ca="1">C143</f>
        <v>0</v>
      </c>
      <c r="E135" s="62">
        <f ca="1">D143</f>
        <v>0</v>
      </c>
      <c r="F135" s="62">
        <f ca="1">E143</f>
        <v>0</v>
      </c>
      <c r="G135" s="63">
        <f ca="1">F143</f>
        <v>0</v>
      </c>
      <c r="I135" s="37"/>
    </row>
    <row r="136" spans="1:9" x14ac:dyDescent="0.25">
      <c r="A136" s="97" t="s">
        <v>109</v>
      </c>
      <c r="B136" s="47">
        <f>SUM('[1]7d - Pupil Premium EY'!J10:J21)</f>
        <v>0</v>
      </c>
      <c r="C136" s="47">
        <f>SUM('[1]7d - Pupil Premium EY'!K10:K21)</f>
        <v>0</v>
      </c>
      <c r="D136" s="47">
        <f>SUM('[1]7d - Pupil Premium EY'!L10:L21)</f>
        <v>0</v>
      </c>
      <c r="E136" s="47">
        <f>SUM('[1]7d - Pupil Premium EY'!M10:M21)</f>
        <v>0</v>
      </c>
      <c r="F136" s="47">
        <f>SUM('[1]7d - Pupil Premium EY'!N10:N21)</f>
        <v>0</v>
      </c>
      <c r="G136" s="63">
        <f>SUM('[1]7d - Pupil Premium EY'!O10:O21)</f>
        <v>0</v>
      </c>
      <c r="I136" s="37"/>
    </row>
    <row r="137" spans="1:9" x14ac:dyDescent="0.25">
      <c r="A137" s="97" t="s">
        <v>110</v>
      </c>
      <c r="B137" s="98">
        <f t="shared" ref="B137:G137" si="18">SUM(B135:B136)</f>
        <v>0</v>
      </c>
      <c r="C137" s="98">
        <f t="shared" ca="1" si="18"/>
        <v>0</v>
      </c>
      <c r="D137" s="98">
        <f t="shared" ca="1" si="18"/>
        <v>0</v>
      </c>
      <c r="E137" s="98">
        <f t="shared" ca="1" si="18"/>
        <v>0</v>
      </c>
      <c r="F137" s="98">
        <f t="shared" ca="1" si="18"/>
        <v>0</v>
      </c>
      <c r="G137" s="99">
        <f t="shared" ca="1" si="18"/>
        <v>0</v>
      </c>
      <c r="I137" s="37"/>
    </row>
    <row r="138" spans="1:9" x14ac:dyDescent="0.25">
      <c r="A138" s="97"/>
      <c r="B138" s="100"/>
      <c r="C138" s="100"/>
      <c r="D138" s="100"/>
      <c r="E138" s="100"/>
      <c r="F138" s="100"/>
      <c r="G138" s="101"/>
      <c r="I138" s="37"/>
    </row>
    <row r="139" spans="1:9" x14ac:dyDescent="0.25">
      <c r="A139" s="95" t="s">
        <v>42</v>
      </c>
      <c r="B139" s="100"/>
      <c r="C139" s="100"/>
      <c r="D139" s="100"/>
      <c r="E139" s="100"/>
      <c r="F139" s="100"/>
      <c r="G139" s="101"/>
      <c r="H139" s="37"/>
      <c r="I139" s="37"/>
    </row>
    <row r="140" spans="1:9" x14ac:dyDescent="0.25">
      <c r="A140" s="97" t="s">
        <v>109</v>
      </c>
      <c r="B140" s="47">
        <f ca="1">'[1]7d - Pupil Premium EY'!J206</f>
        <v>0</v>
      </c>
      <c r="C140" s="47">
        <f ca="1">'[1]7d - Pupil Premium EY'!K206</f>
        <v>0</v>
      </c>
      <c r="D140" s="47">
        <f ca="1">'[1]7d - Pupil Premium EY'!L206</f>
        <v>0</v>
      </c>
      <c r="E140" s="47">
        <f ca="1">'[1]7d - Pupil Premium EY'!M206</f>
        <v>0</v>
      </c>
      <c r="F140" s="47">
        <f ca="1">'[1]7d - Pupil Premium EY'!N206</f>
        <v>0</v>
      </c>
      <c r="G140" s="48">
        <f ca="1">'[1]7d - Pupil Premium EY'!O206</f>
        <v>0</v>
      </c>
      <c r="H140" s="37"/>
      <c r="I140" s="37"/>
    </row>
    <row r="141" spans="1:9" x14ac:dyDescent="0.25">
      <c r="A141" s="97" t="s">
        <v>95</v>
      </c>
      <c r="B141" s="47">
        <f ca="1">'[1]7d - Pupil Premium EY'!J209</f>
        <v>0</v>
      </c>
      <c r="C141" s="47">
        <f ca="1">'[1]7d - Pupil Premium EY'!K209</f>
        <v>0</v>
      </c>
      <c r="D141" s="47">
        <f ca="1">'[1]7d - Pupil Premium EY'!L209</f>
        <v>0</v>
      </c>
      <c r="E141" s="47">
        <f ca="1">'[1]7d - Pupil Premium EY'!M209</f>
        <v>0</v>
      </c>
      <c r="F141" s="47">
        <f ca="1">'[1]7d - Pupil Premium EY'!N209</f>
        <v>0</v>
      </c>
      <c r="G141" s="48">
        <f ca="1">'[1]7d - Pupil Premium EY'!O209</f>
        <v>0</v>
      </c>
      <c r="H141" s="37"/>
      <c r="I141" s="37"/>
    </row>
    <row r="142" spans="1:9" x14ac:dyDescent="0.25">
      <c r="A142" s="97"/>
      <c r="B142" s="33"/>
      <c r="C142" s="33"/>
      <c r="D142" s="33"/>
      <c r="E142" s="33"/>
      <c r="F142" s="33"/>
      <c r="G142" s="34"/>
      <c r="H142" s="37"/>
      <c r="I142" s="37"/>
    </row>
    <row r="143" spans="1:9" ht="13.8" thickBot="1" x14ac:dyDescent="0.3">
      <c r="A143" s="102" t="s">
        <v>96</v>
      </c>
      <c r="B143" s="81">
        <f ca="1">'[1]7d - Pupil Premium EY'!J210</f>
        <v>0</v>
      </c>
      <c r="C143" s="82">
        <f ca="1">'[1]7d - Pupil Premium EY'!K210</f>
        <v>0</v>
      </c>
      <c r="D143" s="81">
        <f ca="1">'[1]7d - Pupil Premium EY'!L210</f>
        <v>0</v>
      </c>
      <c r="E143" s="81">
        <f ca="1">'[1]7d - Pupil Premium EY'!M210</f>
        <v>0</v>
      </c>
      <c r="F143" s="81">
        <f ca="1">'[1]7d - Pupil Premium EY'!N210</f>
        <v>0</v>
      </c>
      <c r="G143" s="83">
        <f ca="1">'[1]7d - Pupil Premium EY'!O210</f>
        <v>0</v>
      </c>
      <c r="H143" s="37" t="s">
        <v>16</v>
      </c>
      <c r="I143" s="37"/>
    </row>
    <row r="144" spans="1:9" ht="13.8" thickBot="1" x14ac:dyDescent="0.3">
      <c r="A144" s="103"/>
      <c r="B144" s="104"/>
      <c r="C144" s="105"/>
      <c r="D144" s="104"/>
      <c r="E144" s="104"/>
      <c r="F144" s="104"/>
      <c r="G144" s="104"/>
      <c r="H144" s="37"/>
      <c r="I144" s="37"/>
    </row>
    <row r="145" spans="1:9" x14ac:dyDescent="0.25">
      <c r="A145" s="106" t="s">
        <v>111</v>
      </c>
      <c r="B145" s="91" t="s">
        <v>13</v>
      </c>
      <c r="C145" s="91" t="s">
        <v>13</v>
      </c>
      <c r="D145" s="91" t="s">
        <v>13</v>
      </c>
      <c r="E145" s="91" t="s">
        <v>13</v>
      </c>
      <c r="F145" s="91" t="s">
        <v>13</v>
      </c>
      <c r="G145" s="92" t="s">
        <v>13</v>
      </c>
      <c r="H145" s="37"/>
      <c r="I145" s="37"/>
    </row>
    <row r="146" spans="1:9" x14ac:dyDescent="0.25">
      <c r="A146" s="95"/>
      <c r="B146" s="104"/>
      <c r="C146" s="104"/>
      <c r="D146" s="104"/>
      <c r="E146" s="107"/>
      <c r="F146" s="104"/>
      <c r="G146" s="108"/>
      <c r="I146" s="37"/>
    </row>
    <row r="147" spans="1:9" x14ac:dyDescent="0.25">
      <c r="A147" s="66" t="s">
        <v>20</v>
      </c>
      <c r="B147" s="104"/>
      <c r="C147" s="109"/>
      <c r="D147" s="109"/>
      <c r="E147" s="110"/>
      <c r="F147" s="109"/>
      <c r="G147" s="111"/>
      <c r="H147" s="37"/>
      <c r="I147" s="37"/>
    </row>
    <row r="148" spans="1:9" ht="12.75" customHeight="1" x14ac:dyDescent="0.25">
      <c r="A148" s="97" t="s">
        <v>92</v>
      </c>
      <c r="B148" s="104">
        <f>'[1]8 - PE and Sport'!J10</f>
        <v>-2512</v>
      </c>
      <c r="C148" s="104">
        <f ca="1">B155</f>
        <v>-5976.82</v>
      </c>
      <c r="D148" s="104">
        <f ca="1">C155</f>
        <v>-3545.7533333333304</v>
      </c>
      <c r="E148" s="104">
        <f ca="1">D155</f>
        <v>-4822.9533333333275</v>
      </c>
      <c r="F148" s="104">
        <f ca="1">E155</f>
        <v>-5925.1533333333246</v>
      </c>
      <c r="G148" s="108">
        <f ca="1">F155</f>
        <v>-6827.3533333333216</v>
      </c>
      <c r="H148" s="37"/>
      <c r="I148" s="37"/>
    </row>
    <row r="149" spans="1:9" x14ac:dyDescent="0.25">
      <c r="A149" s="112" t="s">
        <v>112</v>
      </c>
      <c r="B149" s="109">
        <f>'[1]8 - PE and Sport'!J11</f>
        <v>-7800</v>
      </c>
      <c r="C149" s="109">
        <f>'[1]8 - PE and Sport'!K11</f>
        <v>-7796</v>
      </c>
      <c r="D149" s="109">
        <f>'[1]8 - PE and Sport'!L11</f>
        <v>-7766.6666666666661</v>
      </c>
      <c r="E149" s="109">
        <f>'[1]8 - PE and Sport'!M11</f>
        <v>-7791.6666666666661</v>
      </c>
      <c r="F149" s="109">
        <f>'[1]8 - PE and Sport'!N11</f>
        <v>-7791.6666666666661</v>
      </c>
      <c r="G149" s="111">
        <f>'[1]8 - PE and Sport'!O11</f>
        <v>-7791.6666666666661</v>
      </c>
      <c r="H149" s="37"/>
      <c r="I149" s="37"/>
    </row>
    <row r="150" spans="1:9" x14ac:dyDescent="0.25">
      <c r="A150" s="112" t="s">
        <v>113</v>
      </c>
      <c r="B150" s="109">
        <f>'[1]8 - PE and Sport'!J12</f>
        <v>-10914</v>
      </c>
      <c r="C150" s="109">
        <f>'[1]8 - PE and Sport'!K12</f>
        <v>-10873.333333333332</v>
      </c>
      <c r="D150" s="109">
        <f>'[1]8 - PE and Sport'!L12</f>
        <v>-10908.333333333332</v>
      </c>
      <c r="E150" s="109">
        <f>'[1]8 - PE and Sport'!M12</f>
        <v>-10908.333333333332</v>
      </c>
      <c r="F150" s="109">
        <f>'[1]8 - PE and Sport'!N12</f>
        <v>-10908.333333333332</v>
      </c>
      <c r="G150" s="111">
        <f>'[1]8 - PE and Sport'!O12</f>
        <v>-10908.333333333332</v>
      </c>
      <c r="H150" s="37"/>
      <c r="I150" s="37"/>
    </row>
    <row r="151" spans="1:9" x14ac:dyDescent="0.25">
      <c r="A151" s="113" t="s">
        <v>114</v>
      </c>
      <c r="B151" s="114">
        <f>'[1]8 - PE and Sport'!J13</f>
        <v>-21226</v>
      </c>
      <c r="C151" s="114">
        <f ca="1">'[1]8 - PE and Sport'!K13</f>
        <v>-24646.153333333332</v>
      </c>
      <c r="D151" s="114">
        <f ca="1">'[1]8 - PE and Sport'!L13</f>
        <v>-22220.753333333327</v>
      </c>
      <c r="E151" s="114">
        <f ca="1">'[1]8 - PE and Sport'!M13</f>
        <v>-23522.953333333324</v>
      </c>
      <c r="F151" s="114">
        <f ca="1">'[1]8 - PE and Sport'!N13</f>
        <v>-24625.153333333321</v>
      </c>
      <c r="G151" s="115">
        <f ca="1">'[1]8 - PE and Sport'!O13</f>
        <v>-25527.353333333318</v>
      </c>
      <c r="H151" s="37"/>
      <c r="I151" s="37"/>
    </row>
    <row r="152" spans="1:9" x14ac:dyDescent="0.25">
      <c r="A152" s="97"/>
      <c r="B152" s="109"/>
      <c r="C152" s="109"/>
      <c r="D152" s="109"/>
      <c r="E152" s="109"/>
      <c r="F152" s="109"/>
      <c r="G152" s="111"/>
      <c r="H152" s="37"/>
      <c r="I152" s="37"/>
    </row>
    <row r="153" spans="1:9" x14ac:dyDescent="0.25">
      <c r="A153" s="95" t="s">
        <v>115</v>
      </c>
      <c r="B153" s="109">
        <f ca="1">'[1]8 - PE and Sport'!J199</f>
        <v>15249.18</v>
      </c>
      <c r="C153" s="109">
        <f ca="1">'[1]8 - PE and Sport'!K199</f>
        <v>21100.400000000001</v>
      </c>
      <c r="D153" s="109">
        <f ca="1">'[1]8 - PE and Sport'!L199</f>
        <v>17397.8</v>
      </c>
      <c r="E153" s="109">
        <f ca="1">'[1]8 - PE and Sport'!M199</f>
        <v>17597.8</v>
      </c>
      <c r="F153" s="109">
        <f ca="1">'[1]8 - PE and Sport'!N199</f>
        <v>17797.8</v>
      </c>
      <c r="G153" s="111">
        <f ca="1">'[1]8 - PE and Sport'!O199</f>
        <v>17997.8</v>
      </c>
      <c r="H153" s="37"/>
      <c r="I153" s="37"/>
    </row>
    <row r="154" spans="1:9" x14ac:dyDescent="0.25">
      <c r="A154" s="95"/>
      <c r="B154" s="116"/>
      <c r="C154" s="116"/>
      <c r="D154" s="116"/>
      <c r="E154" s="116"/>
      <c r="F154" s="116"/>
      <c r="G154" s="117"/>
      <c r="H154" s="37"/>
      <c r="I154" s="37"/>
    </row>
    <row r="155" spans="1:9" ht="13.8" thickBot="1" x14ac:dyDescent="0.3">
      <c r="A155" s="102" t="s">
        <v>96</v>
      </c>
      <c r="B155" s="81">
        <f ca="1">'[1]8 - PE and Sport'!J201</f>
        <v>-5976.82</v>
      </c>
      <c r="C155" s="82">
        <f ca="1">'[1]8 - PE and Sport'!K201</f>
        <v>-3545.7533333333304</v>
      </c>
      <c r="D155" s="81">
        <f ca="1">'[1]8 - PE and Sport'!L201</f>
        <v>-4822.9533333333275</v>
      </c>
      <c r="E155" s="81">
        <f ca="1">'[1]8 - PE and Sport'!M201</f>
        <v>-5925.1533333333246</v>
      </c>
      <c r="F155" s="81">
        <f ca="1">'[1]8 - PE and Sport'!N201</f>
        <v>-6827.3533333333216</v>
      </c>
      <c r="G155" s="83">
        <f ca="1">'[1]8 - PE and Sport'!O201</f>
        <v>-7529.5533333333187</v>
      </c>
      <c r="H155" s="37" t="s">
        <v>16</v>
      </c>
      <c r="I155" s="37"/>
    </row>
    <row r="156" spans="1:9" ht="13.8" thickBot="1" x14ac:dyDescent="0.3">
      <c r="A156" s="97"/>
      <c r="B156" s="104"/>
      <c r="C156" s="109"/>
      <c r="D156" s="109"/>
      <c r="E156" s="109"/>
      <c r="F156" s="109"/>
      <c r="G156" s="109"/>
      <c r="H156" s="37"/>
      <c r="I156" s="37"/>
    </row>
    <row r="157" spans="1:9" x14ac:dyDescent="0.25">
      <c r="A157" s="106" t="s">
        <v>116</v>
      </c>
      <c r="B157" s="91" t="s">
        <v>13</v>
      </c>
      <c r="C157" s="91" t="s">
        <v>13</v>
      </c>
      <c r="D157" s="91" t="s">
        <v>13</v>
      </c>
      <c r="E157" s="91" t="s">
        <v>13</v>
      </c>
      <c r="F157" s="91" t="s">
        <v>13</v>
      </c>
      <c r="G157" s="92" t="s">
        <v>13</v>
      </c>
      <c r="H157" s="37"/>
      <c r="I157" s="37"/>
    </row>
    <row r="158" spans="1:9" x14ac:dyDescent="0.25">
      <c r="A158" s="97"/>
      <c r="B158" s="104"/>
      <c r="C158" s="109"/>
      <c r="D158" s="109"/>
      <c r="E158" s="109"/>
      <c r="F158" s="109"/>
      <c r="G158" s="111"/>
      <c r="I158" s="37"/>
    </row>
    <row r="159" spans="1:9" x14ac:dyDescent="0.25">
      <c r="A159" s="66" t="s">
        <v>117</v>
      </c>
      <c r="B159" s="104"/>
      <c r="C159" s="109"/>
      <c r="D159" s="109"/>
      <c r="E159" s="109"/>
      <c r="F159" s="109"/>
      <c r="G159" s="111"/>
      <c r="H159" s="37"/>
      <c r="I159" s="37"/>
    </row>
    <row r="160" spans="1:9" x14ac:dyDescent="0.25">
      <c r="A160" s="97" t="s">
        <v>92</v>
      </c>
      <c r="B160" s="109">
        <f>'[1]8a - UIFSM'!I8</f>
        <v>3511</v>
      </c>
      <c r="C160" s="109">
        <f ca="1">B167</f>
        <v>-21863.61</v>
      </c>
      <c r="D160" s="109">
        <f ca="1">C167</f>
        <v>-17949.61</v>
      </c>
      <c r="E160" s="109">
        <f ca="1">D167</f>
        <v>-14326.874262009878</v>
      </c>
      <c r="F160" s="109">
        <f ca="1">E167</f>
        <v>-10601.588626738609</v>
      </c>
      <c r="G160" s="111">
        <f ca="1">F167</f>
        <v>-6764.4579631620727</v>
      </c>
      <c r="H160" s="37"/>
      <c r="I160" s="37"/>
    </row>
    <row r="161" spans="1:9" x14ac:dyDescent="0.25">
      <c r="A161" s="112" t="s">
        <v>112</v>
      </c>
      <c r="B161" s="109">
        <f>'[1]8a - UIFSM'!I9</f>
        <v>-15349</v>
      </c>
      <c r="C161" s="109">
        <f>'[1]8a - UIFSM'!J9</f>
        <v>-10411</v>
      </c>
      <c r="D161" s="109">
        <f>'[1]8a - UIFSM'!K9</f>
        <v>-15746</v>
      </c>
      <c r="E161" s="109">
        <f>'[1]8a - UIFSM'!L9</f>
        <v>-15746</v>
      </c>
      <c r="F161" s="109">
        <f>'[1]8a - UIFSM'!M9</f>
        <v>-15746</v>
      </c>
      <c r="G161" s="111">
        <f>'[1]8a - UIFSM'!N9</f>
        <v>-15746</v>
      </c>
      <c r="H161" s="37"/>
      <c r="I161" s="37"/>
    </row>
    <row r="162" spans="1:9" x14ac:dyDescent="0.25">
      <c r="A162" s="112" t="s">
        <v>113</v>
      </c>
      <c r="B162" s="109">
        <f>'[1]8a - UIFSM'!I10</f>
        <v>-22045</v>
      </c>
      <c r="C162" s="109">
        <f>'[1]8a - UIFSM'!J10</f>
        <v>-18933</v>
      </c>
      <c r="D162" s="109">
        <f>'[1]8a - UIFSM'!K10</f>
        <v>-22045</v>
      </c>
      <c r="E162" s="109">
        <f>'[1]8a - UIFSM'!L10</f>
        <v>-22045</v>
      </c>
      <c r="F162" s="109">
        <f>'[1]8a - UIFSM'!M10</f>
        <v>-22045</v>
      </c>
      <c r="G162" s="111">
        <f>'[1]8a - UIFSM'!N10</f>
        <v>-22045</v>
      </c>
      <c r="H162" s="37"/>
      <c r="I162" s="37"/>
    </row>
    <row r="163" spans="1:9" x14ac:dyDescent="0.25">
      <c r="A163" s="113" t="s">
        <v>114</v>
      </c>
      <c r="B163" s="114">
        <f t="shared" ref="B163:G163" si="19">SUM(B160:B162)</f>
        <v>-33883</v>
      </c>
      <c r="C163" s="114">
        <f t="shared" ca="1" si="19"/>
        <v>-51207.61</v>
      </c>
      <c r="D163" s="114">
        <f t="shared" ca="1" si="19"/>
        <v>-55740.61</v>
      </c>
      <c r="E163" s="114">
        <f t="shared" ca="1" si="19"/>
        <v>-52117.874262009878</v>
      </c>
      <c r="F163" s="114">
        <f t="shared" ca="1" si="19"/>
        <v>-48392.588626738609</v>
      </c>
      <c r="G163" s="115">
        <f t="shared" ca="1" si="19"/>
        <v>-44555.457963162073</v>
      </c>
      <c r="H163" s="37"/>
      <c r="I163" s="37"/>
    </row>
    <row r="164" spans="1:9" x14ac:dyDescent="0.25">
      <c r="A164" s="97"/>
      <c r="B164" s="109"/>
      <c r="C164" s="109"/>
      <c r="D164" s="109"/>
      <c r="E164" s="109"/>
      <c r="F164" s="109"/>
      <c r="G164" s="111"/>
      <c r="H164" s="37"/>
      <c r="I164" s="37"/>
    </row>
    <row r="165" spans="1:9" x14ac:dyDescent="0.25">
      <c r="A165" s="95" t="s">
        <v>115</v>
      </c>
      <c r="B165" s="109">
        <f ca="1">'[1]8a - UIFSM'!I200</f>
        <v>12019.39</v>
      </c>
      <c r="C165" s="109">
        <f ca="1">'[1]8a - UIFSM'!J200</f>
        <v>33258</v>
      </c>
      <c r="D165" s="109">
        <f ca="1">'[1]8a - UIFSM'!K200</f>
        <v>41413.735737990122</v>
      </c>
      <c r="E165" s="109">
        <f ca="1">'[1]8a - UIFSM'!L200</f>
        <v>41516.28563527127</v>
      </c>
      <c r="F165" s="109">
        <f ca="1">'[1]8a - UIFSM'!M200</f>
        <v>41628.130663576536</v>
      </c>
      <c r="G165" s="111">
        <f ca="1">'[1]8a - UIFSM'!N200</f>
        <v>41714.411970212299</v>
      </c>
      <c r="H165" s="37"/>
      <c r="I165" s="37"/>
    </row>
    <row r="166" spans="1:9" x14ac:dyDescent="0.25">
      <c r="A166" s="95"/>
      <c r="B166" s="109"/>
      <c r="C166" s="109"/>
      <c r="D166" s="109"/>
      <c r="E166" s="109"/>
      <c r="F166" s="109"/>
      <c r="G166" s="111"/>
      <c r="H166" s="37"/>
      <c r="I166" s="37"/>
    </row>
    <row r="167" spans="1:9" ht="13.8" thickBot="1" x14ac:dyDescent="0.3">
      <c r="A167" s="102" t="s">
        <v>96</v>
      </c>
      <c r="B167" s="81">
        <f ca="1">'[1]8a - UIFSM'!I202</f>
        <v>-21863.61</v>
      </c>
      <c r="C167" s="82">
        <f ca="1">'[1]8a - UIFSM'!J202</f>
        <v>-17949.61</v>
      </c>
      <c r="D167" s="81">
        <f ca="1">'[1]8a - UIFSM'!K202</f>
        <v>-14326.874262009878</v>
      </c>
      <c r="E167" s="81">
        <f ca="1">'[1]8a - UIFSM'!L202</f>
        <v>-10601.588626738609</v>
      </c>
      <c r="F167" s="81">
        <f ca="1">'[1]8a - UIFSM'!M202</f>
        <v>-6764.4579631620727</v>
      </c>
      <c r="G167" s="83">
        <f ca="1">'[1]8a - UIFSM'!N202</f>
        <v>-2841.0459929497738</v>
      </c>
      <c r="H167" s="37" t="s">
        <v>16</v>
      </c>
      <c r="I167" s="37"/>
    </row>
    <row r="168" spans="1:9" ht="13.8" thickBot="1" x14ac:dyDescent="0.3">
      <c r="A168" s="118"/>
      <c r="B168" s="104"/>
      <c r="C168" s="109"/>
      <c r="D168" s="109"/>
      <c r="E168" s="109"/>
      <c r="F168" s="109"/>
      <c r="G168" s="109"/>
      <c r="H168" s="37"/>
      <c r="I168" s="37"/>
    </row>
    <row r="169" spans="1:9" x14ac:dyDescent="0.25">
      <c r="A169" s="38" t="s">
        <v>118</v>
      </c>
      <c r="B169" s="91" t="s">
        <v>13</v>
      </c>
      <c r="C169" s="91" t="s">
        <v>13</v>
      </c>
      <c r="D169" s="91" t="s">
        <v>13</v>
      </c>
      <c r="E169" s="91" t="s">
        <v>13</v>
      </c>
      <c r="F169" s="91" t="s">
        <v>13</v>
      </c>
      <c r="G169" s="92" t="s">
        <v>13</v>
      </c>
      <c r="H169" s="37"/>
      <c r="I169" s="37"/>
    </row>
    <row r="170" spans="1:9" x14ac:dyDescent="0.25">
      <c r="A170" s="93"/>
      <c r="B170" s="94"/>
      <c r="C170" s="62"/>
      <c r="D170" s="62"/>
      <c r="E170" s="62"/>
      <c r="F170" s="62"/>
      <c r="G170" s="63"/>
      <c r="H170" s="37"/>
      <c r="I170" s="37"/>
    </row>
    <row r="171" spans="1:9" x14ac:dyDescent="0.25">
      <c r="A171" s="95" t="s">
        <v>20</v>
      </c>
      <c r="B171" s="96"/>
      <c r="C171" s="62"/>
      <c r="D171" s="62"/>
      <c r="E171" s="62"/>
      <c r="F171" s="62"/>
      <c r="G171" s="63"/>
      <c r="H171" s="37"/>
      <c r="I171" s="37"/>
    </row>
    <row r="172" spans="1:9" x14ac:dyDescent="0.25">
      <c r="A172" s="97" t="s">
        <v>92</v>
      </c>
      <c r="B172" s="62">
        <f>'[1]8b - Vulnerable Bursary'!J8</f>
        <v>0</v>
      </c>
      <c r="C172" s="62">
        <f ca="1">'[1]8b - Vulnerable Bursary'!K8</f>
        <v>0</v>
      </c>
      <c r="D172" s="62">
        <f ca="1">'[1]8b - Vulnerable Bursary'!L8</f>
        <v>0</v>
      </c>
      <c r="E172" s="62">
        <f ca="1">'[1]8b - Vulnerable Bursary'!M8</f>
        <v>0</v>
      </c>
      <c r="F172" s="62">
        <f ca="1">'[1]8b - Vulnerable Bursary'!N8</f>
        <v>0</v>
      </c>
      <c r="G172" s="63">
        <f ca="1">'[1]8b - Vulnerable Bursary'!O8</f>
        <v>0</v>
      </c>
      <c r="H172" s="37"/>
      <c r="I172" s="37"/>
    </row>
    <row r="173" spans="1:9" x14ac:dyDescent="0.25">
      <c r="A173" s="97" t="s">
        <v>119</v>
      </c>
      <c r="B173" s="62">
        <f>'[1]8b - Vulnerable Bursary'!J9</f>
        <v>0</v>
      </c>
      <c r="C173" s="62">
        <f>'[1]8b - Vulnerable Bursary'!K9</f>
        <v>0</v>
      </c>
      <c r="D173" s="62">
        <f>'[1]8b - Vulnerable Bursary'!L9</f>
        <v>0</v>
      </c>
      <c r="E173" s="62">
        <f>'[1]8b - Vulnerable Bursary'!M9</f>
        <v>0</v>
      </c>
      <c r="F173" s="62">
        <f>'[1]8b - Vulnerable Bursary'!N9</f>
        <v>0</v>
      </c>
      <c r="G173" s="63">
        <f>'[1]8b - Vulnerable Bursary'!O9</f>
        <v>0</v>
      </c>
      <c r="H173" s="37"/>
      <c r="I173" s="37"/>
    </row>
    <row r="174" spans="1:9" x14ac:dyDescent="0.25">
      <c r="A174" s="97" t="s">
        <v>120</v>
      </c>
      <c r="B174" s="98">
        <f t="shared" ref="B174:G174" si="20">SUM(B172:B173)</f>
        <v>0</v>
      </c>
      <c r="C174" s="98">
        <f t="shared" ca="1" si="20"/>
        <v>0</v>
      </c>
      <c r="D174" s="98">
        <f t="shared" ca="1" si="20"/>
        <v>0</v>
      </c>
      <c r="E174" s="98">
        <f t="shared" ca="1" si="20"/>
        <v>0</v>
      </c>
      <c r="F174" s="98">
        <f t="shared" ca="1" si="20"/>
        <v>0</v>
      </c>
      <c r="G174" s="99">
        <f t="shared" ca="1" si="20"/>
        <v>0</v>
      </c>
      <c r="H174" s="37"/>
      <c r="I174" s="37"/>
    </row>
    <row r="175" spans="1:9" x14ac:dyDescent="0.25">
      <c r="A175" s="97"/>
      <c r="B175" s="94"/>
      <c r="C175" s="100"/>
      <c r="D175" s="100"/>
      <c r="E175" s="100"/>
      <c r="F175" s="100"/>
      <c r="G175" s="101"/>
      <c r="H175" s="37"/>
      <c r="I175" s="37"/>
    </row>
    <row r="176" spans="1:9" x14ac:dyDescent="0.25">
      <c r="A176" s="95" t="s">
        <v>42</v>
      </c>
      <c r="B176" s="100"/>
      <c r="C176" s="100"/>
      <c r="D176" s="100"/>
      <c r="E176" s="100"/>
      <c r="F176" s="100"/>
      <c r="G176" s="101"/>
      <c r="H176" s="37"/>
      <c r="I176" s="37"/>
    </row>
    <row r="177" spans="1:9" x14ac:dyDescent="0.25">
      <c r="A177" s="97" t="s">
        <v>119</v>
      </c>
      <c r="B177" s="47">
        <f ca="1">'[1]8b - Vulnerable Bursary'!J194</f>
        <v>0</v>
      </c>
      <c r="C177" s="47">
        <f ca="1">'[1]8b - Vulnerable Bursary'!K194</f>
        <v>0</v>
      </c>
      <c r="D177" s="47">
        <f ca="1">'[1]8b - Vulnerable Bursary'!L194</f>
        <v>0</v>
      </c>
      <c r="E177" s="47">
        <f ca="1">'[1]8b - Vulnerable Bursary'!M194</f>
        <v>0</v>
      </c>
      <c r="F177" s="47">
        <f ca="1">'[1]8b - Vulnerable Bursary'!N194</f>
        <v>0</v>
      </c>
      <c r="G177" s="48">
        <f ca="1">'[1]8b - Vulnerable Bursary'!O194</f>
        <v>0</v>
      </c>
      <c r="H177" s="37"/>
      <c r="I177" s="37"/>
    </row>
    <row r="178" spans="1:9" x14ac:dyDescent="0.25">
      <c r="A178" s="97"/>
      <c r="B178" s="33"/>
      <c r="C178" s="33"/>
      <c r="D178" s="33"/>
      <c r="E178" s="33"/>
      <c r="F178" s="33"/>
      <c r="G178" s="34"/>
      <c r="H178" s="37"/>
      <c r="I178" s="37"/>
    </row>
    <row r="179" spans="1:9" ht="13.8" thickBot="1" x14ac:dyDescent="0.3">
      <c r="A179" s="102" t="s">
        <v>96</v>
      </c>
      <c r="B179" s="81">
        <f ca="1">'[1]8b - Vulnerable Bursary'!J196</f>
        <v>0</v>
      </c>
      <c r="C179" s="82">
        <f ca="1">'[1]8b - Vulnerable Bursary'!K196</f>
        <v>0</v>
      </c>
      <c r="D179" s="81">
        <f ca="1">'[1]8b - Vulnerable Bursary'!L196</f>
        <v>0</v>
      </c>
      <c r="E179" s="81">
        <f ca="1">'[1]8b - Vulnerable Bursary'!M196</f>
        <v>0</v>
      </c>
      <c r="F179" s="81">
        <f ca="1">'[1]8b - Vulnerable Bursary'!N196</f>
        <v>0</v>
      </c>
      <c r="G179" s="83">
        <f ca="1">'[1]8b - Vulnerable Bursary'!O196</f>
        <v>0</v>
      </c>
      <c r="H179" s="37" t="s">
        <v>16</v>
      </c>
      <c r="I179" s="37"/>
    </row>
    <row r="180" spans="1:9" ht="13.8" thickBot="1" x14ac:dyDescent="0.3">
      <c r="A180" s="118"/>
      <c r="B180" s="104"/>
      <c r="C180" s="109"/>
      <c r="D180" s="109"/>
      <c r="E180" s="109"/>
      <c r="F180" s="109"/>
      <c r="G180" s="109"/>
      <c r="H180" s="37"/>
      <c r="I180" s="37"/>
    </row>
    <row r="181" spans="1:9" x14ac:dyDescent="0.25">
      <c r="A181" s="38" t="s">
        <v>121</v>
      </c>
      <c r="B181" s="91" t="s">
        <v>13</v>
      </c>
      <c r="C181" s="91" t="s">
        <v>13</v>
      </c>
      <c r="D181" s="91" t="s">
        <v>13</v>
      </c>
      <c r="E181" s="91" t="s">
        <v>13</v>
      </c>
      <c r="F181" s="91" t="s">
        <v>13</v>
      </c>
      <c r="G181" s="92" t="s">
        <v>13</v>
      </c>
      <c r="H181" s="37"/>
      <c r="I181" s="37"/>
    </row>
    <row r="182" spans="1:9" x14ac:dyDescent="0.25">
      <c r="A182" s="93"/>
      <c r="B182" s="94"/>
      <c r="C182" s="62"/>
      <c r="D182" s="62"/>
      <c r="E182" s="62"/>
      <c r="F182" s="62"/>
      <c r="G182" s="63"/>
      <c r="H182" s="37"/>
      <c r="I182" s="37"/>
    </row>
    <row r="183" spans="1:9" x14ac:dyDescent="0.25">
      <c r="A183" s="95" t="s">
        <v>20</v>
      </c>
      <c r="B183" s="96"/>
      <c r="C183" s="62"/>
      <c r="D183" s="62"/>
      <c r="E183" s="62"/>
      <c r="F183" s="62"/>
      <c r="G183" s="63"/>
      <c r="H183" s="37"/>
      <c r="I183" s="37"/>
    </row>
    <row r="184" spans="1:9" x14ac:dyDescent="0.25">
      <c r="A184" s="97" t="s">
        <v>92</v>
      </c>
      <c r="B184" s="62">
        <f>'[1]8c - 16-19 Bursary'!J8</f>
        <v>0</v>
      </c>
      <c r="C184" s="62">
        <f ca="1">'[1]8c - 16-19 Bursary'!K8</f>
        <v>0</v>
      </c>
      <c r="D184" s="62">
        <f ca="1">'[1]8c - 16-19 Bursary'!L8</f>
        <v>0</v>
      </c>
      <c r="E184" s="62">
        <f ca="1">'[1]8c - 16-19 Bursary'!M8</f>
        <v>0</v>
      </c>
      <c r="F184" s="62">
        <f ca="1">'[1]8c - 16-19 Bursary'!N8</f>
        <v>0</v>
      </c>
      <c r="G184" s="63">
        <f ca="1">'[1]8c - 16-19 Bursary'!O8</f>
        <v>0</v>
      </c>
      <c r="H184" s="37"/>
      <c r="I184" s="37"/>
    </row>
    <row r="185" spans="1:9" x14ac:dyDescent="0.25">
      <c r="A185" s="97" t="s">
        <v>122</v>
      </c>
      <c r="B185" s="62">
        <f>'[1]8c - 16-19 Bursary'!J9</f>
        <v>0</v>
      </c>
      <c r="C185" s="62">
        <f>'[1]8c - 16-19 Bursary'!K9</f>
        <v>0</v>
      </c>
      <c r="D185" s="62">
        <f>'[1]8c - 16-19 Bursary'!L9</f>
        <v>0</v>
      </c>
      <c r="E185" s="62">
        <f>'[1]8c - 16-19 Bursary'!M9</f>
        <v>0</v>
      </c>
      <c r="F185" s="62">
        <f>'[1]8c - 16-19 Bursary'!N9</f>
        <v>0</v>
      </c>
      <c r="G185" s="63">
        <f>'[1]8c - 16-19 Bursary'!O9</f>
        <v>0</v>
      </c>
      <c r="H185" s="37"/>
      <c r="I185" s="37"/>
    </row>
    <row r="186" spans="1:9" x14ac:dyDescent="0.25">
      <c r="A186" s="97" t="s">
        <v>123</v>
      </c>
      <c r="B186" s="98">
        <f t="shared" ref="B186:G186" si="21">SUM(B184:B185)</f>
        <v>0</v>
      </c>
      <c r="C186" s="98">
        <f t="shared" ca="1" si="21"/>
        <v>0</v>
      </c>
      <c r="D186" s="98">
        <f t="shared" ca="1" si="21"/>
        <v>0</v>
      </c>
      <c r="E186" s="98">
        <f t="shared" ca="1" si="21"/>
        <v>0</v>
      </c>
      <c r="F186" s="98">
        <f t="shared" ca="1" si="21"/>
        <v>0</v>
      </c>
      <c r="G186" s="99">
        <f t="shared" ca="1" si="21"/>
        <v>0</v>
      </c>
      <c r="H186" s="37"/>
      <c r="I186" s="37"/>
    </row>
    <row r="187" spans="1:9" x14ac:dyDescent="0.25">
      <c r="A187" s="97"/>
      <c r="B187" s="94"/>
      <c r="C187" s="100"/>
      <c r="D187" s="100"/>
      <c r="E187" s="100"/>
      <c r="F187" s="100"/>
      <c r="G187" s="101"/>
      <c r="H187" s="37"/>
      <c r="I187" s="37"/>
    </row>
    <row r="188" spans="1:9" x14ac:dyDescent="0.25">
      <c r="A188" s="95" t="s">
        <v>42</v>
      </c>
      <c r="B188" s="100"/>
      <c r="C188" s="100"/>
      <c r="D188" s="100"/>
      <c r="E188" s="100"/>
      <c r="F188" s="100"/>
      <c r="G188" s="101"/>
      <c r="H188" s="37"/>
      <c r="I188" s="37"/>
    </row>
    <row r="189" spans="1:9" x14ac:dyDescent="0.25">
      <c r="A189" s="97" t="s">
        <v>122</v>
      </c>
      <c r="B189" s="47">
        <f ca="1">'[1]8c - 16-19 Bursary'!J194</f>
        <v>0</v>
      </c>
      <c r="C189" s="47">
        <f ca="1">'[1]8c - 16-19 Bursary'!K194</f>
        <v>0</v>
      </c>
      <c r="D189" s="47">
        <f ca="1">'[1]8c - 16-19 Bursary'!L194</f>
        <v>0</v>
      </c>
      <c r="E189" s="47">
        <f ca="1">'[1]8c - 16-19 Bursary'!M194</f>
        <v>0</v>
      </c>
      <c r="F189" s="47">
        <f ca="1">'[1]8c - 16-19 Bursary'!N194</f>
        <v>0</v>
      </c>
      <c r="G189" s="48">
        <f ca="1">'[1]8c - 16-19 Bursary'!O194</f>
        <v>0</v>
      </c>
      <c r="H189" s="37"/>
      <c r="I189" s="37"/>
    </row>
    <row r="190" spans="1:9" x14ac:dyDescent="0.25">
      <c r="A190" s="97"/>
      <c r="B190" s="33"/>
      <c r="C190" s="33"/>
      <c r="D190" s="33"/>
      <c r="E190" s="33"/>
      <c r="F190" s="33"/>
      <c r="G190" s="34"/>
      <c r="H190" s="37"/>
      <c r="I190" s="37"/>
    </row>
    <row r="191" spans="1:9" ht="13.8" thickBot="1" x14ac:dyDescent="0.3">
      <c r="A191" s="102" t="s">
        <v>96</v>
      </c>
      <c r="B191" s="81">
        <f ca="1">'[1]8c - 16-19 Bursary'!J196</f>
        <v>0</v>
      </c>
      <c r="C191" s="82">
        <f ca="1">'[1]8c - 16-19 Bursary'!K196</f>
        <v>0</v>
      </c>
      <c r="D191" s="81">
        <f ca="1">'[1]8c - 16-19 Bursary'!L196</f>
        <v>0</v>
      </c>
      <c r="E191" s="81">
        <f ca="1">'[1]8c - 16-19 Bursary'!M196</f>
        <v>0</v>
      </c>
      <c r="F191" s="81">
        <f ca="1">'[1]8c - 16-19 Bursary'!N196</f>
        <v>0</v>
      </c>
      <c r="G191" s="83">
        <f ca="1">'[1]8c - 16-19 Bursary'!O196</f>
        <v>0</v>
      </c>
      <c r="H191" s="37" t="s">
        <v>16</v>
      </c>
      <c r="I191" s="37"/>
    </row>
    <row r="192" spans="1:9" ht="13.8" thickBot="1" x14ac:dyDescent="0.3">
      <c r="A192" s="118"/>
      <c r="B192" s="104"/>
      <c r="C192" s="109"/>
      <c r="D192" s="109"/>
      <c r="E192" s="109"/>
      <c r="F192" s="109"/>
      <c r="G192" s="109"/>
      <c r="H192" s="37"/>
      <c r="I192" s="37"/>
    </row>
    <row r="193" spans="1:9" x14ac:dyDescent="0.25">
      <c r="A193" s="106" t="s">
        <v>124</v>
      </c>
      <c r="B193" s="91" t="s">
        <v>13</v>
      </c>
      <c r="C193" s="91" t="s">
        <v>13</v>
      </c>
      <c r="D193" s="91" t="s">
        <v>13</v>
      </c>
      <c r="E193" s="91" t="s">
        <v>13</v>
      </c>
      <c r="F193" s="91" t="s">
        <v>13</v>
      </c>
      <c r="G193" s="92" t="s">
        <v>13</v>
      </c>
      <c r="H193" s="37"/>
      <c r="I193" s="37"/>
    </row>
    <row r="194" spans="1:9" x14ac:dyDescent="0.25">
      <c r="A194" s="95"/>
      <c r="B194" s="104"/>
      <c r="C194" s="119"/>
      <c r="D194" s="119"/>
      <c r="E194" s="119"/>
      <c r="F194" s="119"/>
      <c r="G194" s="120"/>
      <c r="I194" s="37"/>
    </row>
    <row r="195" spans="1:9" x14ac:dyDescent="0.25">
      <c r="A195" s="121" t="str">
        <f>IF(ISBLANK('[1]8d - Other Grants'!C7),"",'[1]8d - Other Grants'!C7)</f>
        <v/>
      </c>
      <c r="B195" s="119"/>
      <c r="C195" s="119"/>
      <c r="D195" s="119"/>
      <c r="E195" s="119"/>
      <c r="F195" s="119"/>
      <c r="G195" s="120"/>
      <c r="H195" s="37"/>
      <c r="I195" s="37"/>
    </row>
    <row r="196" spans="1:9" x14ac:dyDescent="0.25">
      <c r="A196" s="97" t="s">
        <v>92</v>
      </c>
      <c r="B196" s="119">
        <f>'[1]8d - Other Grants'!E10</f>
        <v>0</v>
      </c>
      <c r="C196" s="119">
        <f ca="1">'[1]8d - Other Grants'!F10</f>
        <v>0</v>
      </c>
      <c r="D196" s="119">
        <f ca="1">'[1]8d - Other Grants'!G10</f>
        <v>0</v>
      </c>
      <c r="E196" s="119">
        <f ca="1">'[1]8d - Other Grants'!H10</f>
        <v>0</v>
      </c>
      <c r="F196" s="119">
        <f ca="1">'[1]8d - Other Grants'!I10</f>
        <v>0</v>
      </c>
      <c r="G196" s="120">
        <f ca="1">'[1]8d - Other Grants'!J10</f>
        <v>0</v>
      </c>
      <c r="H196" s="37"/>
      <c r="I196" s="37"/>
    </row>
    <row r="197" spans="1:9" x14ac:dyDescent="0.25">
      <c r="A197" s="97" t="s">
        <v>125</v>
      </c>
      <c r="B197" s="119">
        <f ca="1">SUM('[1]8d - Other Grants'!E15+'[1]8d - Other Grants'!E20)</f>
        <v>0</v>
      </c>
      <c r="C197" s="119">
        <f ca="1">SUM('[1]8d - Other Grants'!F15+'[1]8d - Other Grants'!F20)</f>
        <v>0</v>
      </c>
      <c r="D197" s="119">
        <f ca="1">SUM('[1]8d - Other Grants'!G15+'[1]8d - Other Grants'!G20)</f>
        <v>0</v>
      </c>
      <c r="E197" s="119">
        <f ca="1">SUM('[1]8d - Other Grants'!H15+'[1]8d - Other Grants'!H20)</f>
        <v>0</v>
      </c>
      <c r="F197" s="119">
        <f ca="1">SUM('[1]8d - Other Grants'!I15+'[1]8d - Other Grants'!I20)</f>
        <v>0</v>
      </c>
      <c r="G197" s="120">
        <f ca="1">SUM('[1]8d - Other Grants'!J15+'[1]8d - Other Grants'!J20)</f>
        <v>0</v>
      </c>
      <c r="H197" s="37"/>
      <c r="I197" s="37"/>
    </row>
    <row r="198" spans="1:9" x14ac:dyDescent="0.25">
      <c r="A198" s="113" t="s">
        <v>114</v>
      </c>
      <c r="B198" s="79">
        <f ca="1">SUM(B196:B197)</f>
        <v>0</v>
      </c>
      <c r="C198" s="79">
        <f ca="1">'[1]8d - Other Grants'!F22</f>
        <v>0</v>
      </c>
      <c r="D198" s="79">
        <f ca="1">'[1]8d - Other Grants'!G22</f>
        <v>0</v>
      </c>
      <c r="E198" s="79">
        <f ca="1">'[1]8d - Other Grants'!H22</f>
        <v>0</v>
      </c>
      <c r="F198" s="79">
        <f ca="1">'[1]8d - Other Grants'!I22</f>
        <v>0</v>
      </c>
      <c r="G198" s="80">
        <f ca="1">'[1]8d - Other Grants'!J22</f>
        <v>0</v>
      </c>
      <c r="H198" s="37"/>
      <c r="I198" s="37"/>
    </row>
    <row r="199" spans="1:9" x14ac:dyDescent="0.25">
      <c r="A199" s="97"/>
      <c r="B199" s="119"/>
      <c r="C199" s="119"/>
      <c r="D199" s="119"/>
      <c r="E199" s="119"/>
      <c r="F199" s="119"/>
      <c r="G199" s="120"/>
      <c r="H199" s="37"/>
      <c r="I199" s="37"/>
    </row>
    <row r="200" spans="1:9" x14ac:dyDescent="0.25">
      <c r="A200" s="97" t="s">
        <v>115</v>
      </c>
      <c r="B200" s="119">
        <f ca="1">'[1]8d - Other Grants'!E300</f>
        <v>0</v>
      </c>
      <c r="C200" s="119">
        <f ca="1">'[1]8d - Other Grants'!F300</f>
        <v>0</v>
      </c>
      <c r="D200" s="119">
        <f ca="1">'[1]8d - Other Grants'!G300</f>
        <v>0</v>
      </c>
      <c r="E200" s="119">
        <f ca="1">'[1]8d - Other Grants'!H300</f>
        <v>0</v>
      </c>
      <c r="F200" s="119">
        <f ca="1">'[1]8d - Other Grants'!I300</f>
        <v>0</v>
      </c>
      <c r="G200" s="120">
        <f ca="1">'[1]8d - Other Grants'!J300</f>
        <v>0</v>
      </c>
      <c r="H200" s="37"/>
      <c r="I200" s="37"/>
    </row>
    <row r="201" spans="1:9" x14ac:dyDescent="0.25">
      <c r="A201" s="97"/>
      <c r="B201" s="119"/>
      <c r="C201" s="119"/>
      <c r="D201" s="119"/>
      <c r="E201" s="119"/>
      <c r="F201" s="119"/>
      <c r="G201" s="120"/>
      <c r="H201" s="37"/>
      <c r="I201" s="37"/>
    </row>
    <row r="202" spans="1:9" x14ac:dyDescent="0.25">
      <c r="A202" s="97" t="s">
        <v>96</v>
      </c>
      <c r="B202" s="98">
        <f ca="1">'[1]8d - Other Grants'!E302</f>
        <v>0</v>
      </c>
      <c r="C202" s="122">
        <f ca="1">'[1]8d - Other Grants'!F302</f>
        <v>0</v>
      </c>
      <c r="D202" s="98">
        <f ca="1">'[1]8d - Other Grants'!G302</f>
        <v>0</v>
      </c>
      <c r="E202" s="98">
        <f ca="1">'[1]8d - Other Grants'!H302</f>
        <v>0</v>
      </c>
      <c r="F202" s="98">
        <f ca="1">'[1]8d - Other Grants'!I302</f>
        <v>0</v>
      </c>
      <c r="G202" s="99">
        <f ca="1">'[1]8d - Other Grants'!J302</f>
        <v>0</v>
      </c>
      <c r="H202" s="37" t="s">
        <v>16</v>
      </c>
      <c r="I202" s="37"/>
    </row>
    <row r="203" spans="1:9" x14ac:dyDescent="0.25">
      <c r="A203" s="97"/>
      <c r="B203" s="119"/>
      <c r="C203" s="119"/>
      <c r="D203" s="119"/>
      <c r="E203" s="119"/>
      <c r="F203" s="119"/>
      <c r="G203" s="120"/>
      <c r="H203" s="37"/>
      <c r="I203" s="37"/>
    </row>
    <row r="204" spans="1:9" x14ac:dyDescent="0.25">
      <c r="A204" s="121" t="str">
        <f>IF(ISBLANK('[1]8d - Other Grants'!C304),"",'[1]8d - Other Grants'!C304)</f>
        <v/>
      </c>
      <c r="B204" s="119"/>
      <c r="C204" s="119"/>
      <c r="D204" s="119"/>
      <c r="E204" s="119"/>
      <c r="F204" s="119"/>
      <c r="G204" s="120"/>
      <c r="H204" s="37"/>
      <c r="I204" s="37"/>
    </row>
    <row r="205" spans="1:9" x14ac:dyDescent="0.25">
      <c r="A205" s="97" t="s">
        <v>92</v>
      </c>
      <c r="B205" s="119">
        <f>'[1]8d - Other Grants'!E307</f>
        <v>0</v>
      </c>
      <c r="C205" s="119">
        <f ca="1">'[1]8d - Other Grants'!F307</f>
        <v>0</v>
      </c>
      <c r="D205" s="119">
        <f ca="1">'[1]8d - Other Grants'!G307</f>
        <v>0</v>
      </c>
      <c r="E205" s="119">
        <f ca="1">'[1]8d - Other Grants'!H307</f>
        <v>0</v>
      </c>
      <c r="F205" s="119">
        <f ca="1">'[1]8d - Other Grants'!I307</f>
        <v>0</v>
      </c>
      <c r="G205" s="120">
        <f ca="1">'[1]8d - Other Grants'!J307</f>
        <v>0</v>
      </c>
      <c r="I205" s="37"/>
    </row>
    <row r="206" spans="1:9" x14ac:dyDescent="0.25">
      <c r="A206" s="97" t="s">
        <v>125</v>
      </c>
      <c r="B206" s="119">
        <f ca="1">SUM('[1]8d - Other Grants'!E312+'[1]8d - Other Grants'!E317)</f>
        <v>0</v>
      </c>
      <c r="C206" s="119">
        <f ca="1">SUM('[1]8d - Other Grants'!F312+'[1]8d - Other Grants'!F317)</f>
        <v>0</v>
      </c>
      <c r="D206" s="119">
        <f ca="1">SUM('[1]8d - Other Grants'!G312+'[1]8d - Other Grants'!G317)</f>
        <v>0</v>
      </c>
      <c r="E206" s="119">
        <f ca="1">SUM('[1]8d - Other Grants'!H312+'[1]8d - Other Grants'!H317)</f>
        <v>0</v>
      </c>
      <c r="F206" s="119">
        <f ca="1">SUM('[1]8d - Other Grants'!I312+'[1]8d - Other Grants'!I317)</f>
        <v>0</v>
      </c>
      <c r="G206" s="120">
        <f ca="1">SUM('[1]8d - Other Grants'!J312+'[1]8d - Other Grants'!J317)</f>
        <v>0</v>
      </c>
      <c r="H206" s="37"/>
      <c r="I206" s="37"/>
    </row>
    <row r="207" spans="1:9" x14ac:dyDescent="0.25">
      <c r="A207" s="113" t="s">
        <v>114</v>
      </c>
      <c r="B207" s="79">
        <f ca="1">SUM(B205:B206)</f>
        <v>0</v>
      </c>
      <c r="C207" s="79">
        <f ca="1">'[1]8d - Other Grants'!F319</f>
        <v>0</v>
      </c>
      <c r="D207" s="79">
        <f ca="1">'[1]8d - Other Grants'!G319</f>
        <v>0</v>
      </c>
      <c r="E207" s="79">
        <f ca="1">'[1]8d - Other Grants'!H319</f>
        <v>0</v>
      </c>
      <c r="F207" s="79">
        <f ca="1">'[1]8d - Other Grants'!I319</f>
        <v>0</v>
      </c>
      <c r="G207" s="80">
        <f ca="1">'[1]8d - Other Grants'!J319</f>
        <v>0</v>
      </c>
      <c r="H207" s="37"/>
      <c r="I207" s="37"/>
    </row>
    <row r="208" spans="1:9" x14ac:dyDescent="0.25">
      <c r="A208" s="113"/>
      <c r="B208" s="119"/>
      <c r="C208" s="119"/>
      <c r="D208" s="119"/>
      <c r="E208" s="119"/>
      <c r="F208" s="119"/>
      <c r="G208" s="120"/>
      <c r="H208" s="37"/>
      <c r="I208" s="37"/>
    </row>
    <row r="209" spans="1:9" x14ac:dyDescent="0.25">
      <c r="A209" s="97" t="s">
        <v>115</v>
      </c>
      <c r="B209" s="119">
        <f ca="1">'[1]8d - Other Grants'!E598</f>
        <v>0</v>
      </c>
      <c r="C209" s="119">
        <f ca="1">'[1]8d - Other Grants'!F598</f>
        <v>0</v>
      </c>
      <c r="D209" s="119">
        <f ca="1">'[1]8d - Other Grants'!G598</f>
        <v>0</v>
      </c>
      <c r="E209" s="119">
        <f ca="1">'[1]8d - Other Grants'!H598</f>
        <v>0</v>
      </c>
      <c r="F209" s="119">
        <f ca="1">'[1]8d - Other Grants'!I598</f>
        <v>0</v>
      </c>
      <c r="G209" s="120">
        <f ca="1">'[1]8d - Other Grants'!J598</f>
        <v>0</v>
      </c>
      <c r="H209" s="37"/>
      <c r="I209" s="37"/>
    </row>
    <row r="210" spans="1:9" x14ac:dyDescent="0.25">
      <c r="A210" s="97"/>
      <c r="B210" s="119"/>
      <c r="C210" s="119"/>
      <c r="D210" s="119"/>
      <c r="E210" s="119"/>
      <c r="F210" s="119"/>
      <c r="G210" s="120"/>
      <c r="H210" s="37"/>
      <c r="I210" s="37"/>
    </row>
    <row r="211" spans="1:9" x14ac:dyDescent="0.25">
      <c r="A211" s="97" t="s">
        <v>96</v>
      </c>
      <c r="B211" s="98">
        <f ca="1">'[1]8d - Other Grants'!E600</f>
        <v>0</v>
      </c>
      <c r="C211" s="122">
        <f ca="1">'[1]8d - Other Grants'!F600</f>
        <v>0</v>
      </c>
      <c r="D211" s="98">
        <f ca="1">'[1]8d - Other Grants'!G600</f>
        <v>0</v>
      </c>
      <c r="E211" s="98">
        <f ca="1">'[1]8d - Other Grants'!H600</f>
        <v>0</v>
      </c>
      <c r="F211" s="98">
        <f ca="1">'[1]8d - Other Grants'!I600</f>
        <v>0</v>
      </c>
      <c r="G211" s="99">
        <f ca="1">'[1]8d - Other Grants'!J600</f>
        <v>0</v>
      </c>
      <c r="H211" s="37" t="s">
        <v>16</v>
      </c>
      <c r="I211" s="37"/>
    </row>
    <row r="212" spans="1:9" x14ac:dyDescent="0.25">
      <c r="A212" s="97"/>
      <c r="B212" s="119"/>
      <c r="C212" s="119"/>
      <c r="D212" s="119"/>
      <c r="E212" s="119"/>
      <c r="F212" s="119"/>
      <c r="G212" s="120"/>
      <c r="H212" s="37"/>
      <c r="I212" s="37"/>
    </row>
    <row r="213" spans="1:9" x14ac:dyDescent="0.25">
      <c r="A213" s="121" t="str">
        <f>IF(ISBLANK('[1]8d - Other Grants'!C602),"",'[1]8d - Other Grants'!C602)</f>
        <v/>
      </c>
      <c r="B213" s="119"/>
      <c r="C213" s="119"/>
      <c r="D213" s="119"/>
      <c r="E213" s="119"/>
      <c r="F213" s="119"/>
      <c r="G213" s="120"/>
      <c r="H213" s="37"/>
      <c r="I213" s="37"/>
    </row>
    <row r="214" spans="1:9" x14ac:dyDescent="0.25">
      <c r="A214" s="97" t="s">
        <v>92</v>
      </c>
      <c r="B214" s="119">
        <f>'[1]8d - Other Grants'!E605</f>
        <v>0</v>
      </c>
      <c r="C214" s="119">
        <f ca="1">'[1]8d - Other Grants'!F605</f>
        <v>0</v>
      </c>
      <c r="D214" s="119">
        <f ca="1">'[1]8d - Other Grants'!G605</f>
        <v>0</v>
      </c>
      <c r="E214" s="119">
        <f ca="1">'[1]8d - Other Grants'!H605</f>
        <v>0</v>
      </c>
      <c r="F214" s="119">
        <f ca="1">'[1]8d - Other Grants'!I605</f>
        <v>0</v>
      </c>
      <c r="G214" s="120">
        <f ca="1">'[1]8d - Other Grants'!J605</f>
        <v>0</v>
      </c>
      <c r="I214" s="37"/>
    </row>
    <row r="215" spans="1:9" x14ac:dyDescent="0.25">
      <c r="A215" s="97" t="s">
        <v>125</v>
      </c>
      <c r="B215" s="119">
        <f ca="1">SUM('[1]8d - Other Grants'!E610+'[1]8d - Other Grants'!E615)</f>
        <v>0</v>
      </c>
      <c r="C215" s="119">
        <f ca="1">SUM('[1]8d - Other Grants'!F610+'[1]8d - Other Grants'!F615)</f>
        <v>0</v>
      </c>
      <c r="D215" s="119">
        <f ca="1">SUM('[1]8d - Other Grants'!G610+'[1]8d - Other Grants'!G615)</f>
        <v>0</v>
      </c>
      <c r="E215" s="119">
        <f ca="1">SUM('[1]8d - Other Grants'!H610+'[1]8d - Other Grants'!H615)</f>
        <v>0</v>
      </c>
      <c r="F215" s="119">
        <f ca="1">SUM('[1]8d - Other Grants'!I610+'[1]8d - Other Grants'!I615)</f>
        <v>0</v>
      </c>
      <c r="G215" s="120">
        <f ca="1">SUM('[1]8d - Other Grants'!J610+'[1]8d - Other Grants'!J615)</f>
        <v>0</v>
      </c>
      <c r="H215" s="37"/>
      <c r="I215" s="37"/>
    </row>
    <row r="216" spans="1:9" x14ac:dyDescent="0.25">
      <c r="A216" s="113" t="s">
        <v>114</v>
      </c>
      <c r="B216" s="79">
        <f ca="1">SUM(B214:B215)</f>
        <v>0</v>
      </c>
      <c r="C216" s="79">
        <f ca="1">'[1]8d - Other Grants'!F617</f>
        <v>0</v>
      </c>
      <c r="D216" s="79">
        <f ca="1">'[1]8d - Other Grants'!G617</f>
        <v>0</v>
      </c>
      <c r="E216" s="79">
        <f ca="1">'[1]8d - Other Grants'!H617</f>
        <v>0</v>
      </c>
      <c r="F216" s="79">
        <f ca="1">'[1]8d - Other Grants'!I617</f>
        <v>0</v>
      </c>
      <c r="G216" s="80">
        <f ca="1">'[1]8d - Other Grants'!J617</f>
        <v>0</v>
      </c>
      <c r="H216" s="37"/>
      <c r="I216" s="37"/>
    </row>
    <row r="217" spans="1:9" x14ac:dyDescent="0.25">
      <c r="A217" s="113"/>
      <c r="B217" s="119"/>
      <c r="C217" s="119"/>
      <c r="D217" s="119"/>
      <c r="E217" s="119"/>
      <c r="F217" s="119"/>
      <c r="G217" s="120"/>
      <c r="H217" s="37"/>
      <c r="I217" s="37"/>
    </row>
    <row r="218" spans="1:9" x14ac:dyDescent="0.25">
      <c r="A218" s="97" t="s">
        <v>115</v>
      </c>
      <c r="B218" s="119">
        <f ca="1">'[1]8d - Other Grants'!E896</f>
        <v>0</v>
      </c>
      <c r="C218" s="119">
        <f ca="1">'[1]8d - Other Grants'!F896</f>
        <v>0</v>
      </c>
      <c r="D218" s="119">
        <f ca="1">'[1]8d - Other Grants'!G896</f>
        <v>0</v>
      </c>
      <c r="E218" s="119">
        <f ca="1">'[1]8d - Other Grants'!H896</f>
        <v>0</v>
      </c>
      <c r="F218" s="119">
        <f ca="1">'[1]8d - Other Grants'!I896</f>
        <v>0</v>
      </c>
      <c r="G218" s="120">
        <f ca="1">'[1]8d - Other Grants'!J896</f>
        <v>0</v>
      </c>
      <c r="H218" s="37"/>
      <c r="I218" s="37"/>
    </row>
    <row r="219" spans="1:9" x14ac:dyDescent="0.25">
      <c r="A219" s="97"/>
      <c r="B219" s="119"/>
      <c r="C219" s="119"/>
      <c r="D219" s="119"/>
      <c r="E219" s="119"/>
      <c r="F219" s="119"/>
      <c r="G219" s="120"/>
      <c r="H219" s="37"/>
      <c r="I219" s="37"/>
    </row>
    <row r="220" spans="1:9" ht="13.8" thickBot="1" x14ac:dyDescent="0.3">
      <c r="A220" s="102" t="s">
        <v>96</v>
      </c>
      <c r="B220" s="81">
        <f ca="1">'[1]8d - Other Grants'!E898</f>
        <v>0</v>
      </c>
      <c r="C220" s="82">
        <f ca="1">'[1]8d - Other Grants'!F898</f>
        <v>0</v>
      </c>
      <c r="D220" s="81">
        <f ca="1">'[1]8d - Other Grants'!G898</f>
        <v>0</v>
      </c>
      <c r="E220" s="81">
        <f ca="1">'[1]8d - Other Grants'!H898</f>
        <v>0</v>
      </c>
      <c r="F220" s="81">
        <f ca="1">'[1]8d - Other Grants'!I898</f>
        <v>0</v>
      </c>
      <c r="G220" s="83">
        <f ca="1">'[1]8d - Other Grants'!J898</f>
        <v>0</v>
      </c>
      <c r="H220" s="37" t="s">
        <v>16</v>
      </c>
      <c r="I220" s="37"/>
    </row>
    <row r="221" spans="1:9" ht="13.8" thickBot="1" x14ac:dyDescent="0.3">
      <c r="A221" s="103"/>
      <c r="B221" s="104"/>
      <c r="C221" s="119"/>
      <c r="D221" s="119"/>
      <c r="E221" s="119"/>
      <c r="F221" s="119"/>
      <c r="G221" s="119"/>
      <c r="H221" s="37"/>
      <c r="I221" s="37"/>
    </row>
    <row r="222" spans="1:9" x14ac:dyDescent="0.25">
      <c r="A222" s="38" t="s">
        <v>126</v>
      </c>
      <c r="B222" s="91" t="s">
        <v>13</v>
      </c>
      <c r="C222" s="91" t="s">
        <v>13</v>
      </c>
      <c r="D222" s="91" t="s">
        <v>13</v>
      </c>
      <c r="E222" s="91" t="s">
        <v>13</v>
      </c>
      <c r="F222" s="91" t="s">
        <v>13</v>
      </c>
      <c r="G222" s="92" t="s">
        <v>13</v>
      </c>
      <c r="H222" s="37"/>
      <c r="I222" s="37"/>
    </row>
    <row r="223" spans="1:9" x14ac:dyDescent="0.25">
      <c r="A223" s="97" t="s">
        <v>92</v>
      </c>
      <c r="B223" s="123">
        <v>-866</v>
      </c>
      <c r="C223" s="119">
        <f>B226</f>
        <v>-866</v>
      </c>
      <c r="D223" s="119">
        <f>C226</f>
        <v>-415</v>
      </c>
      <c r="E223" s="119">
        <f>D226</f>
        <v>-7964</v>
      </c>
      <c r="F223" s="119">
        <f>E226</f>
        <v>-15513</v>
      </c>
      <c r="G223" s="120">
        <f>F226</f>
        <v>-23062</v>
      </c>
      <c r="I223" s="37"/>
    </row>
    <row r="224" spans="1:9" x14ac:dyDescent="0.25">
      <c r="A224" s="15" t="s">
        <v>6</v>
      </c>
      <c r="B224" s="123">
        <v>0</v>
      </c>
      <c r="C224" s="123">
        <v>-7549</v>
      </c>
      <c r="D224" s="123">
        <v>-7549</v>
      </c>
      <c r="E224" s="123">
        <v>-7549</v>
      </c>
      <c r="F224" s="123">
        <v>-7549</v>
      </c>
      <c r="G224" s="123">
        <v>-7549</v>
      </c>
      <c r="H224" s="37"/>
      <c r="I224" s="37"/>
    </row>
    <row r="225" spans="1:9" x14ac:dyDescent="0.25">
      <c r="A225" s="15" t="s">
        <v>115</v>
      </c>
      <c r="B225" s="123">
        <v>0</v>
      </c>
      <c r="C225" s="123">
        <v>8000</v>
      </c>
      <c r="D225" s="123">
        <v>0</v>
      </c>
      <c r="E225" s="123">
        <v>0</v>
      </c>
      <c r="F225" s="123">
        <v>0</v>
      </c>
      <c r="G225" s="124">
        <v>0</v>
      </c>
      <c r="H225" s="37" t="s">
        <v>127</v>
      </c>
      <c r="I225" s="37"/>
    </row>
    <row r="226" spans="1:9" ht="13.8" thickBot="1" x14ac:dyDescent="0.3">
      <c r="A226" s="102" t="s">
        <v>96</v>
      </c>
      <c r="B226" s="125">
        <f t="shared" ref="B226:G226" si="22">SUM(B223:B225)</f>
        <v>-866</v>
      </c>
      <c r="C226" s="81">
        <f t="shared" si="22"/>
        <v>-415</v>
      </c>
      <c r="D226" s="81">
        <f t="shared" si="22"/>
        <v>-7964</v>
      </c>
      <c r="E226" s="81">
        <f t="shared" si="22"/>
        <v>-15513</v>
      </c>
      <c r="F226" s="81">
        <f t="shared" si="22"/>
        <v>-23062</v>
      </c>
      <c r="G226" s="83">
        <f t="shared" si="22"/>
        <v>-30611</v>
      </c>
      <c r="H226" s="37"/>
      <c r="I226" s="37"/>
    </row>
    <row r="227" spans="1:9" x14ac:dyDescent="0.25">
      <c r="A227" s="37"/>
      <c r="B227" s="37"/>
      <c r="C227" s="37"/>
      <c r="D227" s="37"/>
      <c r="E227" s="37"/>
      <c r="F227" s="37"/>
      <c r="G227" s="37"/>
      <c r="H227" s="37"/>
      <c r="I227" s="37"/>
    </row>
    <row r="228" spans="1:9" x14ac:dyDescent="0.25">
      <c r="A228" s="37"/>
      <c r="B228" s="37"/>
      <c r="C228" s="37"/>
      <c r="D228" s="37"/>
      <c r="E228" s="37"/>
      <c r="F228" s="37"/>
      <c r="G228" s="37"/>
      <c r="H228" s="37"/>
      <c r="I228" s="37"/>
    </row>
    <row r="229" spans="1:9" x14ac:dyDescent="0.25">
      <c r="A229" s="37"/>
      <c r="B229" s="37"/>
      <c r="C229" s="37"/>
      <c r="D229" s="37"/>
      <c r="E229" s="37"/>
      <c r="F229" s="37"/>
      <c r="G229" s="37"/>
      <c r="H229" s="37"/>
      <c r="I229" s="37"/>
    </row>
    <row r="230" spans="1:9" x14ac:dyDescent="0.25">
      <c r="A230" s="37"/>
      <c r="B230" s="37"/>
      <c r="C230" s="37"/>
      <c r="D230" s="37"/>
      <c r="E230" s="37"/>
      <c r="F230" s="37"/>
      <c r="G230" s="37"/>
      <c r="H230" s="37"/>
      <c r="I230" s="37"/>
    </row>
    <row r="231" spans="1:9" x14ac:dyDescent="0.25">
      <c r="A231" s="37"/>
      <c r="B231" s="37"/>
      <c r="C231" s="37"/>
      <c r="D231" s="37"/>
      <c r="E231" s="37"/>
      <c r="F231" s="37"/>
      <c r="G231" s="37"/>
      <c r="H231" s="37"/>
      <c r="I231" s="37"/>
    </row>
    <row r="232" spans="1:9" x14ac:dyDescent="0.25">
      <c r="A232" s="37"/>
      <c r="B232" s="37"/>
      <c r="C232" s="37"/>
      <c r="D232" s="37"/>
      <c r="E232" s="37"/>
      <c r="F232" s="37"/>
      <c r="G232" s="37"/>
      <c r="H232" s="37"/>
      <c r="I232" s="37"/>
    </row>
    <row r="233" spans="1:9" x14ac:dyDescent="0.25">
      <c r="A233" s="37"/>
      <c r="B233" s="37"/>
      <c r="C233" s="37"/>
      <c r="D233" s="37"/>
      <c r="E233" s="37"/>
      <c r="F233" s="37"/>
      <c r="G233" s="37"/>
      <c r="H233" s="37"/>
      <c r="I233" s="37"/>
    </row>
    <row r="234" spans="1:9" x14ac:dyDescent="0.25">
      <c r="A234" s="37"/>
      <c r="B234" s="37"/>
      <c r="C234" s="37"/>
      <c r="D234" s="37"/>
      <c r="E234" s="37"/>
      <c r="F234" s="37"/>
      <c r="G234" s="37"/>
      <c r="H234" s="37"/>
      <c r="I234" s="37"/>
    </row>
    <row r="235" spans="1:9" x14ac:dyDescent="0.25">
      <c r="A235" s="37"/>
      <c r="B235" s="37"/>
      <c r="C235" s="37"/>
      <c r="D235" s="37"/>
      <c r="E235" s="37"/>
      <c r="F235" s="37"/>
      <c r="G235" s="37"/>
      <c r="H235" s="37"/>
      <c r="I235" s="37"/>
    </row>
    <row r="236" spans="1:9" x14ac:dyDescent="0.25">
      <c r="A236" s="37"/>
      <c r="B236" s="37"/>
      <c r="C236" s="37"/>
      <c r="D236" s="37"/>
      <c r="E236" s="37"/>
      <c r="F236" s="37"/>
      <c r="G236" s="37"/>
      <c r="H236" s="37"/>
      <c r="I236" s="37"/>
    </row>
    <row r="237" spans="1:9" x14ac:dyDescent="0.25">
      <c r="A237" s="37"/>
      <c r="B237" s="37"/>
      <c r="C237" s="37"/>
      <c r="D237" s="37"/>
      <c r="E237" s="37"/>
      <c r="F237" s="37"/>
      <c r="G237" s="37"/>
      <c r="H237" s="37"/>
      <c r="I237" s="37"/>
    </row>
    <row r="238" spans="1:9" x14ac:dyDescent="0.25">
      <c r="A238" s="37"/>
      <c r="B238" s="37"/>
      <c r="C238" s="37"/>
      <c r="D238" s="37"/>
      <c r="E238" s="37"/>
      <c r="F238" s="37"/>
      <c r="G238" s="37"/>
      <c r="H238" s="37"/>
      <c r="I238" s="37"/>
    </row>
    <row r="239" spans="1:9" x14ac:dyDescent="0.25">
      <c r="A239" s="37"/>
      <c r="B239" s="37"/>
      <c r="C239" s="37"/>
      <c r="D239" s="37"/>
      <c r="E239" s="37"/>
      <c r="F239" s="37"/>
      <c r="G239" s="37"/>
      <c r="H239" s="37"/>
      <c r="I239" s="37"/>
    </row>
    <row r="240" spans="1:9" x14ac:dyDescent="0.25">
      <c r="A240" s="37"/>
      <c r="B240" s="37"/>
      <c r="C240" s="37"/>
      <c r="D240" s="37"/>
      <c r="E240" s="37"/>
      <c r="F240" s="37"/>
      <c r="G240" s="37"/>
      <c r="H240" s="37"/>
      <c r="I240" s="37"/>
    </row>
    <row r="241" spans="1:9" x14ac:dyDescent="0.25">
      <c r="A241" s="37"/>
      <c r="B241" s="37"/>
      <c r="C241" s="37"/>
      <c r="D241" s="37"/>
      <c r="E241" s="37"/>
      <c r="F241" s="37"/>
      <c r="G241" s="37"/>
      <c r="H241" s="37"/>
      <c r="I241" s="37"/>
    </row>
    <row r="242" spans="1:9" x14ac:dyDescent="0.25">
      <c r="A242" s="37"/>
      <c r="B242" s="37"/>
      <c r="C242" s="37"/>
      <c r="D242" s="37"/>
      <c r="E242" s="37"/>
      <c r="F242" s="37"/>
      <c r="G242" s="37"/>
      <c r="H242" s="37"/>
      <c r="I242" s="37"/>
    </row>
    <row r="243" spans="1:9" x14ac:dyDescent="0.25">
      <c r="A243" s="37"/>
      <c r="B243" s="37"/>
      <c r="C243" s="37"/>
      <c r="D243" s="37"/>
      <c r="E243" s="37"/>
      <c r="F243" s="37"/>
      <c r="G243" s="37"/>
      <c r="H243" s="37"/>
      <c r="I243" s="37"/>
    </row>
    <row r="244" spans="1:9" x14ac:dyDescent="0.25">
      <c r="A244" s="37"/>
      <c r="B244" s="37"/>
      <c r="C244" s="37"/>
      <c r="D244" s="37"/>
      <c r="E244" s="37"/>
      <c r="F244" s="37"/>
      <c r="G244" s="37"/>
      <c r="H244" s="37"/>
      <c r="I244" s="37"/>
    </row>
    <row r="245" spans="1:9" x14ac:dyDescent="0.25">
      <c r="A245" s="37"/>
      <c r="B245" s="37"/>
      <c r="C245" s="37"/>
      <c r="D245" s="37"/>
      <c r="E245" s="37"/>
      <c r="F245" s="37"/>
      <c r="G245" s="37"/>
      <c r="H245" s="37"/>
      <c r="I245" s="37"/>
    </row>
    <row r="246" spans="1:9" x14ac:dyDescent="0.25">
      <c r="A246" s="37"/>
      <c r="B246" s="37"/>
      <c r="C246" s="37"/>
      <c r="D246" s="37"/>
      <c r="E246" s="37"/>
      <c r="F246" s="37"/>
      <c r="G246" s="37"/>
      <c r="H246" s="37"/>
      <c r="I246" s="37"/>
    </row>
    <row r="247" spans="1:9" x14ac:dyDescent="0.25">
      <c r="A247" s="37"/>
      <c r="B247" s="37"/>
      <c r="C247" s="37"/>
      <c r="D247" s="37"/>
      <c r="E247" s="37"/>
      <c r="F247" s="37"/>
      <c r="G247" s="37"/>
      <c r="H247" s="37"/>
      <c r="I247" s="37"/>
    </row>
    <row r="248" spans="1:9" x14ac:dyDescent="0.25">
      <c r="A248" s="37"/>
      <c r="B248" s="37"/>
      <c r="C248" s="37"/>
      <c r="D248" s="37"/>
      <c r="E248" s="37"/>
      <c r="F248" s="37"/>
      <c r="G248" s="37"/>
      <c r="H248" s="37"/>
      <c r="I248" s="37"/>
    </row>
    <row r="249" spans="1:9" x14ac:dyDescent="0.25">
      <c r="A249" s="37"/>
      <c r="B249" s="37"/>
      <c r="C249" s="37"/>
      <c r="D249" s="37"/>
      <c r="E249" s="37"/>
      <c r="F249" s="37"/>
      <c r="G249" s="37"/>
      <c r="H249" s="37"/>
      <c r="I249" s="37"/>
    </row>
    <row r="250" spans="1:9" x14ac:dyDescent="0.25">
      <c r="A250" s="37"/>
      <c r="B250" s="37"/>
      <c r="C250" s="37"/>
      <c r="D250" s="37"/>
      <c r="E250" s="37"/>
      <c r="F250" s="37"/>
      <c r="G250" s="37"/>
      <c r="H250" s="37"/>
      <c r="I250" s="37"/>
    </row>
    <row r="251" spans="1:9" x14ac:dyDescent="0.25">
      <c r="A251" s="37"/>
      <c r="B251" s="37"/>
      <c r="C251" s="37"/>
      <c r="D251" s="37"/>
      <c r="E251" s="37"/>
      <c r="F251" s="37"/>
      <c r="G251" s="37"/>
      <c r="H251" s="37"/>
      <c r="I251" s="37"/>
    </row>
    <row r="252" spans="1:9" x14ac:dyDescent="0.25">
      <c r="A252" s="37"/>
      <c r="B252" s="37"/>
      <c r="C252" s="37"/>
      <c r="D252" s="37"/>
      <c r="E252" s="37"/>
      <c r="F252" s="37"/>
      <c r="G252" s="37"/>
      <c r="H252" s="37"/>
      <c r="I252" s="37"/>
    </row>
    <row r="253" spans="1:9" x14ac:dyDescent="0.25">
      <c r="A253" s="37"/>
      <c r="B253" s="37"/>
      <c r="C253" s="37"/>
      <c r="D253" s="37"/>
      <c r="E253" s="37"/>
      <c r="F253" s="37"/>
      <c r="G253" s="37"/>
    </row>
  </sheetData>
  <sheetProtection password="CC29" sheet="1" scenarios="1" formatCells="0" formatColumns="0" formatRows="0"/>
  <conditionalFormatting sqref="H10">
    <cfRule type="containsText" dxfId="22" priority="22" operator="containsText" text="INCORRECT">
      <formula>NOT(ISERROR(SEARCH("INCORRECT",H10)))</formula>
    </cfRule>
    <cfRule type="containsText" dxfId="21" priority="23" operator="containsText" text="CORRECT">
      <formula>NOT(ISERROR(SEARCH("CORRECT",H10)))</formula>
    </cfRule>
  </conditionalFormatting>
  <conditionalFormatting sqref="B226:G226">
    <cfRule type="cellIs" dxfId="20" priority="21" operator="greaterThan">
      <formula>0</formula>
    </cfRule>
  </conditionalFormatting>
  <conditionalFormatting sqref="J1:J1048576">
    <cfRule type="expression" dxfId="19" priority="18">
      <formula>AND(N1=1,K1="")</formula>
    </cfRule>
    <cfRule type="expression" dxfId="18" priority="19">
      <formula>AND(ABS(J1)&gt;0.2499,K1="")</formula>
    </cfRule>
    <cfRule type="expression" dxfId="17" priority="20">
      <formula>AND(ABS(J1)&gt;0.2499,K1&lt;&gt;"")</formula>
    </cfRule>
  </conditionalFormatting>
  <conditionalFormatting sqref="J21:J32 J37:J67">
    <cfRule type="expression" dxfId="16" priority="17">
      <formula>AND(N21=0,K21&lt;&gt;"")</formula>
    </cfRule>
  </conditionalFormatting>
  <conditionalFormatting sqref="B89:G89">
    <cfRule type="cellIs" dxfId="15" priority="16" operator="greaterThan">
      <formula>0</formula>
    </cfRule>
  </conditionalFormatting>
  <conditionalFormatting sqref="B102:G102">
    <cfRule type="cellIs" dxfId="14" priority="15" operator="greaterThan">
      <formula>0</formula>
    </cfRule>
  </conditionalFormatting>
  <conditionalFormatting sqref="B117:G117">
    <cfRule type="cellIs" dxfId="13" priority="14" operator="greaterThan">
      <formula>0</formula>
    </cfRule>
  </conditionalFormatting>
  <conditionalFormatting sqref="B130:G130">
    <cfRule type="cellIs" dxfId="12" priority="13" operator="greaterThan">
      <formula>0</formula>
    </cfRule>
  </conditionalFormatting>
  <conditionalFormatting sqref="B143:G143">
    <cfRule type="cellIs" dxfId="11" priority="12" operator="greaterThan">
      <formula>0</formula>
    </cfRule>
  </conditionalFormatting>
  <conditionalFormatting sqref="B155:G155">
    <cfRule type="cellIs" dxfId="10" priority="11" operator="greaterThan">
      <formula>0</formula>
    </cfRule>
  </conditionalFormatting>
  <conditionalFormatting sqref="B167:G167">
    <cfRule type="cellIs" dxfId="9" priority="10" operator="greaterThan">
      <formula>0</formula>
    </cfRule>
  </conditionalFormatting>
  <conditionalFormatting sqref="B179:G179">
    <cfRule type="cellIs" dxfId="8" priority="9" operator="greaterThan">
      <formula>0</formula>
    </cfRule>
  </conditionalFormatting>
  <conditionalFormatting sqref="B191:G191">
    <cfRule type="cellIs" dxfId="7" priority="8" operator="greaterThan">
      <formula>0</formula>
    </cfRule>
  </conditionalFormatting>
  <conditionalFormatting sqref="B202:G202">
    <cfRule type="cellIs" dxfId="6" priority="7" operator="greaterThan">
      <formula>0</formula>
    </cfRule>
  </conditionalFormatting>
  <conditionalFormatting sqref="B211:G211">
    <cfRule type="cellIs" dxfId="5" priority="6" operator="greaterThan">
      <formula>0</formula>
    </cfRule>
  </conditionalFormatting>
  <conditionalFormatting sqref="B220:G220">
    <cfRule type="cellIs" dxfId="4" priority="5" operator="greaterThan">
      <formula>0</formula>
    </cfRule>
  </conditionalFormatting>
  <conditionalFormatting sqref="B72:G72">
    <cfRule type="cellIs" dxfId="3" priority="4" operator="greaterThan">
      <formula>0</formula>
    </cfRule>
  </conditionalFormatting>
  <conditionalFormatting sqref="B74:G74">
    <cfRule type="cellIs" dxfId="2" priority="3" operator="greaterThan">
      <formula>0</formula>
    </cfRule>
  </conditionalFormatting>
  <conditionalFormatting sqref="B11">
    <cfRule type="cellIs" dxfId="1" priority="2" operator="greaterThan">
      <formula>0</formula>
    </cfRule>
  </conditionalFormatting>
  <conditionalFormatting sqref="C11:G11">
    <cfRule type="cellIs" dxfId="0" priority="1" operator="greaterThan">
      <formula>0</formula>
    </cfRule>
  </conditionalFormatting>
  <pageMargins left="0.56999999999999995" right="0.34" top="0.42" bottom="0.49" header="0.35" footer="0.5"/>
  <pageSetup paperSize="9" scale="57" fitToHeight="0" orientation="portrait" horizontalDpi="300" verticalDpi="300" r:id="rId1"/>
  <headerFooter alignWithMargins="0">
    <oddFooter>&amp;A</oddFooter>
  </headerFooter>
  <rowBreaks count="2" manualBreakCount="2">
    <brk id="77" max="7" man="1"/>
    <brk id="16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1 - Summary</vt:lpstr>
      <vt:lpstr>'1 -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Addison</dc:creator>
  <cp:lastModifiedBy>Sarah Addison</cp:lastModifiedBy>
  <dcterms:created xsi:type="dcterms:W3CDTF">2022-02-18T17:17:51Z</dcterms:created>
  <dcterms:modified xsi:type="dcterms:W3CDTF">2022-02-18T17:39:01Z</dcterms:modified>
</cp:coreProperties>
</file>